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kri\Desktop\Çalışma Klasörü\Kurumsal Mali Durum ve Beklentiler Raporları\2025\"/>
    </mc:Choice>
  </mc:AlternateContent>
  <xr:revisionPtr revIDLastSave="0" documentId="8_{B61DDB10-53CC-4E27-BE8B-07B68DCC4CA1}" xr6:coauthVersionLast="47" xr6:coauthVersionMax="47" xr10:uidLastSave="{00000000-0000-0000-0000-000000000000}"/>
  <bookViews>
    <workbookView xWindow="-120" yWindow="-120" windowWidth="29040" windowHeight="15840" xr2:uid="{8790F233-7D3C-4840-8633-61927DCF9854}"/>
  </bookViews>
  <sheets>
    <sheet name="Sayfa1" sheetId="1" r:id="rId1"/>
  </sheets>
  <definedNames>
    <definedName name="BaslaSatir">Sayfa1!$A$17</definedName>
    <definedName name="ButceYil">Sayfa1!$B$6</definedName>
    <definedName name="FormatSatir">Sayfa1!$A$4</definedName>
    <definedName name="KurAd">Sayfa1!$B$8</definedName>
    <definedName name="KurKod">Sayfa1!$B$7</definedName>
    <definedName name="ToplamFormatSatir">Sayfa1!$A$2</definedName>
    <definedName name="ToplamSatir">Sayfa1!$A$16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" i="1" l="1"/>
  <c r="Y16" i="1"/>
  <c r="Y43" i="1"/>
  <c r="Y29" i="1"/>
  <c r="W32" i="1"/>
  <c r="Y23" i="1"/>
  <c r="AA23" i="1" s="1"/>
  <c r="AD23" i="1" s="1"/>
  <c r="Y17" i="1"/>
  <c r="AE43" i="1"/>
  <c r="AE37" i="1"/>
  <c r="AE29" i="1"/>
  <c r="AE23" i="1"/>
  <c r="AE17" i="1"/>
  <c r="AE14" i="1"/>
  <c r="Z16" i="1"/>
  <c r="W43" i="1"/>
  <c r="W44" i="1"/>
  <c r="AA44" i="1" s="1"/>
  <c r="W33" i="1"/>
  <c r="W29" i="1" s="1"/>
  <c r="AA29" i="1" s="1"/>
  <c r="AD29" i="1" s="1"/>
  <c r="H2" i="1"/>
  <c r="Z2" i="1" s="1"/>
  <c r="AC2" i="1" s="1"/>
  <c r="I2" i="1"/>
  <c r="L2" i="1"/>
  <c r="M2" i="1"/>
  <c r="AA2" i="1" s="1"/>
  <c r="P2" i="1"/>
  <c r="Q2" i="1"/>
  <c r="T2" i="1"/>
  <c r="U2" i="1"/>
  <c r="X2" i="1"/>
  <c r="Y2" i="1"/>
  <c r="H4" i="1"/>
  <c r="Z4" i="1" s="1"/>
  <c r="AC4" i="1" s="1"/>
  <c r="I4" i="1"/>
  <c r="AA4" i="1" s="1"/>
  <c r="L4" i="1"/>
  <c r="M4" i="1"/>
  <c r="P4" i="1"/>
  <c r="Q4" i="1"/>
  <c r="T4" i="1"/>
  <c r="U4" i="1"/>
  <c r="X4" i="1"/>
  <c r="Y4" i="1"/>
  <c r="B12" i="1"/>
  <c r="B13" i="1"/>
  <c r="B14" i="1"/>
  <c r="C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C15" i="1"/>
  <c r="AD15" i="1"/>
  <c r="H16" i="1"/>
  <c r="AC16" i="1" s="1"/>
  <c r="I16" i="1"/>
  <c r="L16" i="1"/>
  <c r="M16" i="1"/>
  <c r="P16" i="1"/>
  <c r="Q16" i="1"/>
  <c r="T16" i="1"/>
  <c r="U16" i="1"/>
  <c r="H17" i="1"/>
  <c r="Z17" i="1" s="1"/>
  <c r="AC17" i="1" s="1"/>
  <c r="I17" i="1"/>
  <c r="L17" i="1"/>
  <c r="M17" i="1"/>
  <c r="P17" i="1"/>
  <c r="Q17" i="1"/>
  <c r="T17" i="1"/>
  <c r="U17" i="1"/>
  <c r="X17" i="1"/>
  <c r="H18" i="1"/>
  <c r="Z18" i="1" s="1"/>
  <c r="AC18" i="1" s="1"/>
  <c r="I18" i="1"/>
  <c r="L18" i="1"/>
  <c r="M18" i="1"/>
  <c r="P18" i="1"/>
  <c r="Q18" i="1"/>
  <c r="T18" i="1"/>
  <c r="U18" i="1"/>
  <c r="X18" i="1"/>
  <c r="AA18" i="1"/>
  <c r="AB18" i="1" s="1"/>
  <c r="H19" i="1"/>
  <c r="Z19" i="1" s="1"/>
  <c r="I19" i="1"/>
  <c r="L19" i="1"/>
  <c r="M19" i="1"/>
  <c r="P19" i="1"/>
  <c r="Q19" i="1"/>
  <c r="T19" i="1"/>
  <c r="U19" i="1"/>
  <c r="X19" i="1"/>
  <c r="Y19" i="1"/>
  <c r="AA19" i="1"/>
  <c r="AD19" i="1"/>
  <c r="H20" i="1"/>
  <c r="Z20" i="1" s="1"/>
  <c r="AC20" i="1" s="1"/>
  <c r="I20" i="1"/>
  <c r="L20" i="1"/>
  <c r="M20" i="1"/>
  <c r="P20" i="1"/>
  <c r="Q20" i="1"/>
  <c r="T20" i="1"/>
  <c r="U20" i="1"/>
  <c r="X20" i="1"/>
  <c r="Y20" i="1"/>
  <c r="AA20" i="1"/>
  <c r="H21" i="1"/>
  <c r="Z21" i="1" s="1"/>
  <c r="I21" i="1"/>
  <c r="L21" i="1"/>
  <c r="M21" i="1"/>
  <c r="P21" i="1"/>
  <c r="Q21" i="1"/>
  <c r="T21" i="1"/>
  <c r="U21" i="1"/>
  <c r="X21" i="1"/>
  <c r="Y21" i="1"/>
  <c r="AA21" i="1"/>
  <c r="AD21" i="1"/>
  <c r="H22" i="1"/>
  <c r="Z22" i="1" s="1"/>
  <c r="AC22" i="1" s="1"/>
  <c r="I22" i="1"/>
  <c r="L22" i="1"/>
  <c r="M22" i="1"/>
  <c r="P22" i="1"/>
  <c r="Q22" i="1"/>
  <c r="T22" i="1"/>
  <c r="U22" i="1"/>
  <c r="X22" i="1"/>
  <c r="Y22" i="1"/>
  <c r="AA22" i="1"/>
  <c r="H23" i="1"/>
  <c r="Z23" i="1" s="1"/>
  <c r="I23" i="1"/>
  <c r="L23" i="1"/>
  <c r="M23" i="1"/>
  <c r="P23" i="1"/>
  <c r="Q23" i="1"/>
  <c r="T23" i="1"/>
  <c r="U23" i="1"/>
  <c r="X23" i="1"/>
  <c r="H24" i="1"/>
  <c r="Z24" i="1" s="1"/>
  <c r="AC24" i="1" s="1"/>
  <c r="I24" i="1"/>
  <c r="L24" i="1"/>
  <c r="M24" i="1"/>
  <c r="P24" i="1"/>
  <c r="Q24" i="1"/>
  <c r="T24" i="1"/>
  <c r="U24" i="1"/>
  <c r="X24" i="1"/>
  <c r="AA24" i="1"/>
  <c r="H25" i="1"/>
  <c r="Z25" i="1" s="1"/>
  <c r="I25" i="1"/>
  <c r="L25" i="1"/>
  <c r="M25" i="1"/>
  <c r="P25" i="1"/>
  <c r="Q25" i="1"/>
  <c r="T25" i="1"/>
  <c r="U25" i="1"/>
  <c r="X25" i="1"/>
  <c r="Y25" i="1"/>
  <c r="AA25" i="1"/>
  <c r="AD25" i="1"/>
  <c r="H26" i="1"/>
  <c r="Z26" i="1" s="1"/>
  <c r="AC26" i="1" s="1"/>
  <c r="I26" i="1"/>
  <c r="L26" i="1"/>
  <c r="M26" i="1"/>
  <c r="P26" i="1"/>
  <c r="Q26" i="1"/>
  <c r="T26" i="1"/>
  <c r="U26" i="1"/>
  <c r="X26" i="1"/>
  <c r="Y26" i="1"/>
  <c r="AA26" i="1"/>
  <c r="H27" i="1"/>
  <c r="Z27" i="1" s="1"/>
  <c r="I27" i="1"/>
  <c r="L27" i="1"/>
  <c r="M27" i="1"/>
  <c r="P27" i="1"/>
  <c r="Q27" i="1"/>
  <c r="T27" i="1"/>
  <c r="U27" i="1"/>
  <c r="X27" i="1"/>
  <c r="AA27" i="1"/>
  <c r="AD27" i="1"/>
  <c r="H28" i="1"/>
  <c r="Z28" i="1" s="1"/>
  <c r="AC28" i="1" s="1"/>
  <c r="I28" i="1"/>
  <c r="L28" i="1"/>
  <c r="M28" i="1"/>
  <c r="P28" i="1"/>
  <c r="Q28" i="1"/>
  <c r="T28" i="1"/>
  <c r="U28" i="1"/>
  <c r="X28" i="1"/>
  <c r="Y28" i="1"/>
  <c r="AA28" i="1"/>
  <c r="AB28" i="1" s="1"/>
  <c r="H29" i="1"/>
  <c r="Z29" i="1" s="1"/>
  <c r="I29" i="1"/>
  <c r="L29" i="1"/>
  <c r="M29" i="1"/>
  <c r="P29" i="1"/>
  <c r="Q29" i="1"/>
  <c r="T29" i="1"/>
  <c r="U29" i="1"/>
  <c r="X29" i="1"/>
  <c r="H30" i="1"/>
  <c r="Z30" i="1" s="1"/>
  <c r="AC30" i="1" s="1"/>
  <c r="I30" i="1"/>
  <c r="L30" i="1"/>
  <c r="M30" i="1"/>
  <c r="P30" i="1"/>
  <c r="Q30" i="1"/>
  <c r="T30" i="1"/>
  <c r="U30" i="1"/>
  <c r="X30" i="1"/>
  <c r="AA30" i="1"/>
  <c r="AB30" i="1" s="1"/>
  <c r="H31" i="1"/>
  <c r="Z31" i="1" s="1"/>
  <c r="I31" i="1"/>
  <c r="L31" i="1"/>
  <c r="M31" i="1"/>
  <c r="P31" i="1"/>
  <c r="Q31" i="1"/>
  <c r="T31" i="1"/>
  <c r="U31" i="1"/>
  <c r="X31" i="1"/>
  <c r="AA31" i="1"/>
  <c r="AD31" i="1" s="1"/>
  <c r="H32" i="1"/>
  <c r="Z32" i="1" s="1"/>
  <c r="AC32" i="1" s="1"/>
  <c r="I32" i="1"/>
  <c r="L32" i="1"/>
  <c r="M32" i="1"/>
  <c r="P32" i="1"/>
  <c r="Q32" i="1"/>
  <c r="T32" i="1"/>
  <c r="U32" i="1"/>
  <c r="X32" i="1"/>
  <c r="Y32" i="1"/>
  <c r="AA32" i="1" s="1"/>
  <c r="H33" i="1"/>
  <c r="Z33" i="1" s="1"/>
  <c r="I33" i="1"/>
  <c r="L33" i="1"/>
  <c r="M33" i="1"/>
  <c r="P33" i="1"/>
  <c r="Q33" i="1"/>
  <c r="T33" i="1"/>
  <c r="U33" i="1"/>
  <c r="X33" i="1"/>
  <c r="AA33" i="1"/>
  <c r="AD33" i="1" s="1"/>
  <c r="H34" i="1"/>
  <c r="Z34" i="1" s="1"/>
  <c r="AC34" i="1" s="1"/>
  <c r="I34" i="1"/>
  <c r="L34" i="1"/>
  <c r="M34" i="1"/>
  <c r="P34" i="1"/>
  <c r="Q34" i="1"/>
  <c r="T34" i="1"/>
  <c r="U34" i="1"/>
  <c r="X34" i="1"/>
  <c r="AA34" i="1"/>
  <c r="H35" i="1"/>
  <c r="Z35" i="1" s="1"/>
  <c r="I35" i="1"/>
  <c r="L35" i="1"/>
  <c r="M35" i="1"/>
  <c r="P35" i="1"/>
  <c r="Q35" i="1"/>
  <c r="T35" i="1"/>
  <c r="U35" i="1"/>
  <c r="X35" i="1"/>
  <c r="Y35" i="1"/>
  <c r="AA35" i="1"/>
  <c r="AD35" i="1"/>
  <c r="H36" i="1"/>
  <c r="Z36" i="1" s="1"/>
  <c r="AC36" i="1" s="1"/>
  <c r="I36" i="1"/>
  <c r="L36" i="1"/>
  <c r="M36" i="1"/>
  <c r="P36" i="1"/>
  <c r="Q36" i="1"/>
  <c r="AA36" i="1" s="1"/>
  <c r="T36" i="1"/>
  <c r="U36" i="1"/>
  <c r="X36" i="1"/>
  <c r="Y36" i="1"/>
  <c r="H37" i="1"/>
  <c r="Z37" i="1" s="1"/>
  <c r="I37" i="1"/>
  <c r="L37" i="1"/>
  <c r="M37" i="1"/>
  <c r="P37" i="1"/>
  <c r="Q37" i="1"/>
  <c r="T37" i="1"/>
  <c r="U37" i="1"/>
  <c r="X37" i="1"/>
  <c r="Y37" i="1"/>
  <c r="AA37" i="1"/>
  <c r="AD37" i="1"/>
  <c r="H38" i="1"/>
  <c r="I38" i="1"/>
  <c r="L38" i="1"/>
  <c r="Z38" i="1" s="1"/>
  <c r="AC38" i="1" s="1"/>
  <c r="M38" i="1"/>
  <c r="P38" i="1"/>
  <c r="Q38" i="1"/>
  <c r="T38" i="1"/>
  <c r="U38" i="1"/>
  <c r="X38" i="1"/>
  <c r="Y38" i="1"/>
  <c r="AA38" i="1"/>
  <c r="AB38" i="1" s="1"/>
  <c r="H39" i="1"/>
  <c r="Z39" i="1" s="1"/>
  <c r="I39" i="1"/>
  <c r="L39" i="1"/>
  <c r="M39" i="1"/>
  <c r="P39" i="1"/>
  <c r="Q39" i="1"/>
  <c r="T39" i="1"/>
  <c r="U39" i="1"/>
  <c r="X39" i="1"/>
  <c r="Y39" i="1"/>
  <c r="AA39" i="1"/>
  <c r="AD39" i="1"/>
  <c r="H40" i="1"/>
  <c r="Z40" i="1" s="1"/>
  <c r="AC40" i="1" s="1"/>
  <c r="I40" i="1"/>
  <c r="L40" i="1"/>
  <c r="M40" i="1"/>
  <c r="P40" i="1"/>
  <c r="Q40" i="1"/>
  <c r="T40" i="1"/>
  <c r="U40" i="1"/>
  <c r="X40" i="1"/>
  <c r="Y40" i="1"/>
  <c r="AA40" i="1"/>
  <c r="AB40" i="1" s="1"/>
  <c r="H41" i="1"/>
  <c r="Z41" i="1" s="1"/>
  <c r="I41" i="1"/>
  <c r="L41" i="1"/>
  <c r="M41" i="1"/>
  <c r="P41" i="1"/>
  <c r="Q41" i="1"/>
  <c r="T41" i="1"/>
  <c r="U41" i="1"/>
  <c r="X41" i="1"/>
  <c r="Y41" i="1"/>
  <c r="AA41" i="1"/>
  <c r="AD41" i="1"/>
  <c r="H42" i="1"/>
  <c r="Z42" i="1" s="1"/>
  <c r="AC42" i="1" s="1"/>
  <c r="I42" i="1"/>
  <c r="L42" i="1"/>
  <c r="M42" i="1"/>
  <c r="P42" i="1"/>
  <c r="Q42" i="1"/>
  <c r="AA42" i="1" s="1"/>
  <c r="T42" i="1"/>
  <c r="U42" i="1"/>
  <c r="X42" i="1"/>
  <c r="Y42" i="1"/>
  <c r="H43" i="1"/>
  <c r="Z43" i="1" s="1"/>
  <c r="I43" i="1"/>
  <c r="L43" i="1"/>
  <c r="M43" i="1"/>
  <c r="P43" i="1"/>
  <c r="Q43" i="1"/>
  <c r="T43" i="1"/>
  <c r="U43" i="1"/>
  <c r="X43" i="1"/>
  <c r="AA43" i="1"/>
  <c r="AD43" i="1" s="1"/>
  <c r="H44" i="1"/>
  <c r="Z44" i="1" s="1"/>
  <c r="AC44" i="1" s="1"/>
  <c r="I44" i="1"/>
  <c r="L44" i="1"/>
  <c r="M44" i="1"/>
  <c r="P44" i="1"/>
  <c r="Q44" i="1"/>
  <c r="T44" i="1"/>
  <c r="U44" i="1"/>
  <c r="X44" i="1"/>
  <c r="H45" i="1"/>
  <c r="Z45" i="1" s="1"/>
  <c r="I45" i="1"/>
  <c r="L45" i="1"/>
  <c r="M45" i="1"/>
  <c r="P45" i="1"/>
  <c r="Q45" i="1"/>
  <c r="T45" i="1"/>
  <c r="U45" i="1"/>
  <c r="X45" i="1"/>
  <c r="Y45" i="1"/>
  <c r="AA45" i="1"/>
  <c r="AD45" i="1"/>
  <c r="H46" i="1"/>
  <c r="Z46" i="1" s="1"/>
  <c r="AC46" i="1" s="1"/>
  <c r="I46" i="1"/>
  <c r="L46" i="1"/>
  <c r="M46" i="1"/>
  <c r="P46" i="1"/>
  <c r="Q46" i="1"/>
  <c r="T46" i="1"/>
  <c r="U46" i="1"/>
  <c r="X46" i="1"/>
  <c r="Y46" i="1"/>
  <c r="AA46" i="1"/>
  <c r="AB46" i="1" s="1"/>
  <c r="H47" i="1"/>
  <c r="Z47" i="1" s="1"/>
  <c r="I47" i="1"/>
  <c r="L47" i="1"/>
  <c r="M47" i="1"/>
  <c r="P47" i="1"/>
  <c r="Q47" i="1"/>
  <c r="T47" i="1"/>
  <c r="U47" i="1"/>
  <c r="X47" i="1"/>
  <c r="Y47" i="1"/>
  <c r="AA47" i="1"/>
  <c r="AD47" i="1"/>
  <c r="H48" i="1"/>
  <c r="I48" i="1"/>
  <c r="L48" i="1"/>
  <c r="Z48" i="1" s="1"/>
  <c r="AC48" i="1" s="1"/>
  <c r="M48" i="1"/>
  <c r="P48" i="1"/>
  <c r="Q48" i="1"/>
  <c r="T48" i="1"/>
  <c r="U48" i="1"/>
  <c r="X48" i="1"/>
  <c r="Y48" i="1"/>
  <c r="AA48" i="1"/>
  <c r="AB48" i="1" s="1"/>
  <c r="H49" i="1"/>
  <c r="Z49" i="1" s="1"/>
  <c r="I49" i="1"/>
  <c r="L49" i="1"/>
  <c r="M49" i="1"/>
  <c r="P49" i="1"/>
  <c r="Q49" i="1"/>
  <c r="T49" i="1"/>
  <c r="U49" i="1"/>
  <c r="X49" i="1"/>
  <c r="Y49" i="1"/>
  <c r="AA49" i="1"/>
  <c r="AD49" i="1"/>
  <c r="W16" i="1" l="1"/>
  <c r="AA17" i="1"/>
  <c r="AA16" i="1" s="1"/>
  <c r="AB16" i="1" s="1"/>
  <c r="AE16" i="1"/>
  <c r="AB43" i="1"/>
  <c r="AC43" i="1"/>
  <c r="AB35" i="1"/>
  <c r="AC35" i="1"/>
  <c r="AB32" i="1"/>
  <c r="AB23" i="1"/>
  <c r="AC23" i="1"/>
  <c r="AB20" i="1"/>
  <c r="AD2" i="1"/>
  <c r="AB2" i="1"/>
  <c r="AB41" i="1"/>
  <c r="AC41" i="1"/>
  <c r="AB31" i="1"/>
  <c r="AC31" i="1"/>
  <c r="AB19" i="1"/>
  <c r="AC19" i="1"/>
  <c r="AB33" i="1"/>
  <c r="AC33" i="1"/>
  <c r="AB21" i="1"/>
  <c r="AC21" i="1"/>
  <c r="AB45" i="1"/>
  <c r="AC45" i="1"/>
  <c r="AB36" i="1"/>
  <c r="AD36" i="1"/>
  <c r="AB47" i="1"/>
  <c r="AC47" i="1"/>
  <c r="AB44" i="1"/>
  <c r="AB37" i="1"/>
  <c r="AC37" i="1"/>
  <c r="AB27" i="1"/>
  <c r="AC27" i="1"/>
  <c r="AB24" i="1"/>
  <c r="AB4" i="1"/>
  <c r="AD4" i="1"/>
  <c r="AB42" i="1"/>
  <c r="AD42" i="1"/>
  <c r="AB34" i="1"/>
  <c r="AB25" i="1"/>
  <c r="AC25" i="1"/>
  <c r="AB22" i="1"/>
  <c r="AB49" i="1"/>
  <c r="AC49" i="1"/>
  <c r="AB39" i="1"/>
  <c r="AC39" i="1"/>
  <c r="AB29" i="1"/>
  <c r="AC29" i="1"/>
  <c r="AB26" i="1"/>
  <c r="AD48" i="1"/>
  <c r="AD46" i="1"/>
  <c r="AD44" i="1"/>
  <c r="AD40" i="1"/>
  <c r="AD38" i="1"/>
  <c r="AD34" i="1"/>
  <c r="AD32" i="1"/>
  <c r="AD30" i="1"/>
  <c r="AD28" i="1"/>
  <c r="AD26" i="1"/>
  <c r="AD24" i="1"/>
  <c r="AD22" i="1"/>
  <c r="AD20" i="1"/>
  <c r="AD18" i="1"/>
  <c r="AD16" i="1" l="1"/>
  <c r="AD17" i="1"/>
  <c r="AB17" i="1"/>
</calcChain>
</file>

<file path=xl/sharedStrings.xml><?xml version="1.0" encoding="utf-8"?>
<sst xmlns="http://schemas.openxmlformats.org/spreadsheetml/2006/main" count="241" uniqueCount="57">
  <si>
    <t/>
  </si>
  <si>
    <t>Bütçe Yıl:</t>
  </si>
  <si>
    <t>Kurum Kod:</t>
  </si>
  <si>
    <t>OCAK GERÇEKLEŞME</t>
  </si>
  <si>
    <t>ŞUBAT GERÇEKLEŞME</t>
  </si>
  <si>
    <t>MART GERÇEKLEŞME</t>
  </si>
  <si>
    <t>NİSAN GERÇEKLEŞME</t>
  </si>
  <si>
    <t>MAYIS GERÇEKLEŞME</t>
  </si>
  <si>
    <t>HAZİRAN GERÇEKLEŞME</t>
  </si>
  <si>
    <t>OCAK-HAZİRAN                               GERÇEKLEŞME TOPLAMI</t>
  </si>
  <si>
    <t>OCAK-HAZİRAN                               GERÇEK. ORANI ** (%)</t>
  </si>
  <si>
    <t>BÜTÇE GİDERLERİ TOPLAMI</t>
  </si>
  <si>
    <t>Yıl:</t>
  </si>
  <si>
    <t>Kurum Ad:</t>
  </si>
  <si>
    <t>EKONOMİK</t>
  </si>
  <si>
    <t>ŞUBAT</t>
  </si>
  <si>
    <t>MART</t>
  </si>
  <si>
    <t>NİSAN</t>
  </si>
  <si>
    <t>MAYIS</t>
  </si>
  <si>
    <t>HAZİRAN</t>
  </si>
  <si>
    <t>0442</t>
  </si>
  <si>
    <t xml:space="preserve">BOLU ABANT İZZET BAYSAL ÜNİVERSİTESİ </t>
  </si>
  <si>
    <t>01 - PERSONEL GİDERLERİ</t>
  </si>
  <si>
    <t>01.01 - MEMURLAR</t>
  </si>
  <si>
    <t>01.02 - SÖZLEŞMELİ  PERSONEL</t>
  </si>
  <si>
    <t>01.03 - İŞÇİLER</t>
  </si>
  <si>
    <t>01.04 - GEÇİCİ SÜRELİ ÇALIŞANLAR</t>
  </si>
  <si>
    <t>01.05 - DİĞER PERSONEL</t>
  </si>
  <si>
    <t>02.01 - MEMURLAR</t>
  </si>
  <si>
    <t>02.02 - SÖZLEŞMELİ PERSONEL</t>
  </si>
  <si>
    <t>02.03 - İŞÇİLER</t>
  </si>
  <si>
    <t>02.04 - GEÇİCİ SÜRELİ ÇALIŞANLAR</t>
  </si>
  <si>
    <t>02.05 - DİĞER PERSONEL</t>
  </si>
  <si>
    <t>03.02 - TÜKETİME YÖNELİK MAL VE MALZEME ALIMLARI</t>
  </si>
  <si>
    <t>03.03 - YOLLUKLAR</t>
  </si>
  <si>
    <t>03.04 - GÖREV GİDERLERİ</t>
  </si>
  <si>
    <t>03.05 - HİZMET ALIMLARI</t>
  </si>
  <si>
    <t>03.08 - GAYRİMENKUL MAL BAKIM VE ONARIM GİDERLERİ</t>
  </si>
  <si>
    <t>05 - CARİ TRANSFERLER</t>
  </si>
  <si>
    <t>05.02 - HAZİNE YARDIMLARI</t>
  </si>
  <si>
    <t>05.03 - KAR AMACI GÜTMEYEN KURULUŞLARA YAPILAN TRANSFERLER</t>
  </si>
  <si>
    <t>05.04 - HANE HALKI VE İŞLETMELERE YAPILAN TRANSFERLER</t>
  </si>
  <si>
    <t>05.06 - YURTDIŞINA YAPILAN TRANSFERLER</t>
  </si>
  <si>
    <t>06 - SERMAYE GİDERLERİ</t>
  </si>
  <si>
    <t>06.01 - MAMUL MAL ALIMLARI</t>
  </si>
  <si>
    <t>06.04 - GAYRİMENKUL ALIMLARI VE KAMULAŞTIRMASI</t>
  </si>
  <si>
    <t>06.05 - GAYRİMENKUL SERMAYE ÜRETİM GİDERLERİ</t>
  </si>
  <si>
    <t>06.06 - MENKUL MALLARIN BÜYÜK ONARIM GİDERLERİ</t>
  </si>
  <si>
    <t>06.07 - GAYRİMENKUL BÜYÜK ONARIM GİDERLERİ</t>
  </si>
  <si>
    <t>03 - MAL VE HİZMET ALIM GİD.</t>
  </si>
  <si>
    <t>ARTIŞ ORANI* (%)</t>
  </si>
  <si>
    <t>02 - SGK DEVLET PRİMİ GİD.</t>
  </si>
  <si>
    <t>EK-1 BÜTÇE GİDERLERİNİN GELİŞİMİ</t>
  </si>
  <si>
    <t>06.03 - GAYRİ MADDİ HAK ALIM.</t>
  </si>
  <si>
    <t>03.06 - TEMSİL VE TANITMA GİD.</t>
  </si>
  <si>
    <t>03.07 - MENKUL MAL,GAYRİMADDİ HAK ALIM, B.O.GİD.</t>
  </si>
  <si>
    <t>05.01 - GÖREVLENDİRME GİD.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</si>
</sst>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 Tur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11"/>
      <color indexed="8"/>
      <name val="Tahoma"/>
      <family val="2"/>
      <charset val="162"/>
    </font>
    <font>
      <sz val="11"/>
      <color indexed="8"/>
      <name val="Tahoma"/>
      <family val="2"/>
      <charset val="162"/>
    </font>
    <font>
      <sz val="11"/>
      <name val="Tahoma"/>
      <family val="2"/>
      <charset val="162"/>
    </font>
    <font>
      <b/>
      <sz val="11"/>
      <name val="Tahoma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1"/>
      <color rgb="FF7F7F7F"/>
      <name val="Calibri"/>
      <family val="2"/>
      <charset val="162"/>
    </font>
    <font>
      <sz val="18"/>
      <color theme="3"/>
      <name val="Calibri Light"/>
      <family val="2"/>
      <charset val="162"/>
    </font>
    <font>
      <sz val="11"/>
      <color rgb="FFFA7D00"/>
      <name val="Calibri"/>
      <family val="2"/>
      <charset val="162"/>
    </font>
    <font>
      <b/>
      <sz val="15"/>
      <color theme="3"/>
      <name val="Calibri"/>
      <family val="2"/>
      <charset val="162"/>
    </font>
    <font>
      <b/>
      <sz val="13"/>
      <color theme="3"/>
      <name val="Calibri"/>
      <family val="2"/>
      <charset val="162"/>
    </font>
    <font>
      <b/>
      <sz val="11"/>
      <color theme="3"/>
      <name val="Calibri"/>
      <family val="2"/>
      <charset val="162"/>
    </font>
    <font>
      <b/>
      <sz val="11"/>
      <color rgb="FF3F3F3F"/>
      <name val="Calibri"/>
      <family val="2"/>
      <charset val="162"/>
    </font>
    <font>
      <sz val="11"/>
      <color rgb="FF3F3F76"/>
      <name val="Calibri"/>
      <family val="2"/>
      <charset val="162"/>
    </font>
    <font>
      <b/>
      <sz val="11"/>
      <color rgb="FFFA7D00"/>
      <name val="Calibri"/>
      <family val="2"/>
      <charset val="162"/>
    </font>
    <font>
      <sz val="11"/>
      <color rgb="FF006100"/>
      <name val="Calibri"/>
      <family val="2"/>
      <charset val="162"/>
    </font>
    <font>
      <sz val="11"/>
      <color rgb="FF9C0006"/>
      <name val="Calibri"/>
      <family val="2"/>
      <charset val="162"/>
    </font>
    <font>
      <sz val="11"/>
      <color rgb="FF9C6500"/>
      <name val="Calibri"/>
      <family val="2"/>
      <charset val="162"/>
    </font>
    <font>
      <sz val="12"/>
      <color indexed="8"/>
      <name val="Tahoma"/>
      <family val="2"/>
      <charset val="162"/>
    </font>
    <font>
      <sz val="12"/>
      <name val="Tahoma"/>
      <family val="2"/>
      <charset val="162"/>
    </font>
    <font>
      <b/>
      <sz val="12"/>
      <name val="Tahoma"/>
      <family val="2"/>
      <charset val="162"/>
    </font>
    <font>
      <b/>
      <sz val="14"/>
      <name val="Tahoma"/>
      <family val="2"/>
      <charset val="162"/>
    </font>
    <font>
      <b/>
      <sz val="10.5"/>
      <name val="Tahoma"/>
      <family val="2"/>
      <charset val="162"/>
    </font>
    <font>
      <b/>
      <sz val="12"/>
      <color indexed="8"/>
      <name val="Tahoma"/>
      <family val="2"/>
      <charset val="162"/>
    </font>
    <font>
      <sz val="10"/>
      <name val="Tahoma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8" applyNumberFormat="0" applyAlignment="0" applyProtection="0"/>
    <xf numFmtId="0" fontId="19" fillId="3" borderId="9" applyNumberFormat="0" applyAlignment="0" applyProtection="0"/>
    <xf numFmtId="0" fontId="20" fillId="22" borderId="9" applyNumberFormat="0" applyAlignment="0" applyProtection="0"/>
    <xf numFmtId="0" fontId="9" fillId="23" borderId="10" applyNumberFormat="0" applyAlignment="0" applyProtection="0"/>
    <xf numFmtId="0" fontId="21" fillId="24" borderId="0" applyNumberFormat="0" applyBorder="0" applyAlignment="0" applyProtection="0"/>
    <xf numFmtId="0" fontId="22" fillId="25" borderId="0" applyNumberFormat="0" applyBorder="0" applyAlignment="0" applyProtection="0"/>
    <xf numFmtId="0" fontId="2" fillId="2" borderId="11" applyNumberFormat="0" applyFont="0" applyAlignment="0" applyProtection="0"/>
    <xf numFmtId="0" fontId="23" fillId="26" borderId="0" applyNumberFormat="0" applyBorder="0" applyAlignment="0" applyProtection="0"/>
    <xf numFmtId="0" fontId="10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42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42" applyFont="1" applyAlignment="1">
      <alignment horizontal="center" vertical="center"/>
    </xf>
    <xf numFmtId="0" fontId="4" fillId="0" borderId="0" xfId="42" applyFont="1" applyAlignment="1">
      <alignment vertical="center"/>
    </xf>
    <xf numFmtId="3" fontId="6" fillId="0" borderId="1" xfId="0" applyNumberFormat="1" applyFont="1" applyBorder="1"/>
    <xf numFmtId="49" fontId="5" fillId="0" borderId="1" xfId="0" applyNumberFormat="1" applyFont="1" applyBorder="1" applyAlignment="1">
      <alignment wrapText="1"/>
    </xf>
    <xf numFmtId="3" fontId="24" fillId="0" borderId="0" xfId="42" applyNumberFormat="1" applyFont="1" applyAlignment="1">
      <alignment horizontal="center" vertical="center"/>
    </xf>
    <xf numFmtId="0" fontId="25" fillId="0" borderId="0" xfId="42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1" xfId="0" applyNumberFormat="1" applyFont="1" applyBorder="1" applyAlignment="1">
      <alignment horizontal="right"/>
    </xf>
    <xf numFmtId="3" fontId="25" fillId="0" borderId="1" xfId="0" applyNumberFormat="1" applyFont="1" applyBorder="1" applyAlignment="1">
      <alignment horizontal="right"/>
    </xf>
    <xf numFmtId="3" fontId="25" fillId="0" borderId="0" xfId="42" applyNumberFormat="1" applyFont="1" applyAlignment="1">
      <alignment vertical="center"/>
    </xf>
    <xf numFmtId="1" fontId="25" fillId="0" borderId="0" xfId="42" applyNumberFormat="1" applyFont="1" applyAlignment="1">
      <alignment vertical="center"/>
    </xf>
    <xf numFmtId="3" fontId="24" fillId="0" borderId="0" xfId="42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26" fillId="0" borderId="13" xfId="0" applyFont="1" applyBorder="1" applyAlignment="1">
      <alignment horizontal="center" vertical="center" wrapText="1"/>
    </xf>
    <xf numFmtId="0" fontId="25" fillId="0" borderId="0" xfId="0" applyFont="1"/>
    <xf numFmtId="4" fontId="26" fillId="0" borderId="2" xfId="0" applyNumberFormat="1" applyFont="1" applyBorder="1" applyAlignment="1">
      <alignment horizontal="right" wrapText="1"/>
    </xf>
    <xf numFmtId="4" fontId="26" fillId="0" borderId="3" xfId="0" applyNumberFormat="1" applyFont="1" applyBorder="1" applyAlignment="1">
      <alignment horizontal="right" wrapText="1"/>
    </xf>
    <xf numFmtId="4" fontId="25" fillId="0" borderId="2" xfId="0" applyNumberFormat="1" applyFont="1" applyBorder="1" applyAlignment="1">
      <alignment horizontal="right" wrapText="1"/>
    </xf>
    <xf numFmtId="4" fontId="25" fillId="0" borderId="3" xfId="0" applyNumberFormat="1" applyFont="1" applyBorder="1" applyAlignment="1">
      <alignment horizontal="right" wrapText="1"/>
    </xf>
    <xf numFmtId="0" fontId="6" fillId="0" borderId="13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9" fillId="0" borderId="0" xfId="42" applyFont="1" applyAlignment="1">
      <alignment horizontal="left" vertical="center"/>
    </xf>
    <xf numFmtId="1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vertical="center"/>
    </xf>
    <xf numFmtId="14" fontId="26" fillId="0" borderId="0" xfId="0" applyNumberFormat="1" applyFont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26" fillId="0" borderId="13" xfId="0" applyNumberFormat="1" applyFont="1" applyBorder="1" applyAlignment="1">
      <alignment horizontal="right" vertical="center"/>
    </xf>
    <xf numFmtId="49" fontId="5" fillId="0" borderId="13" xfId="0" applyNumberFormat="1" applyFont="1" applyBorder="1" applyAlignment="1">
      <alignment vertical="center" wrapText="1"/>
    </xf>
    <xf numFmtId="3" fontId="25" fillId="0" borderId="13" xfId="0" applyNumberFormat="1" applyFont="1" applyBorder="1" applyAlignment="1">
      <alignment horizontal="right" vertical="center"/>
    </xf>
    <xf numFmtId="3" fontId="26" fillId="0" borderId="13" xfId="0" applyNumberFormat="1" applyFont="1" applyBorder="1" applyAlignment="1">
      <alignment vertical="center"/>
    </xf>
    <xf numFmtId="49" fontId="30" fillId="0" borderId="13" xfId="0" applyNumberFormat="1" applyFont="1" applyBorder="1" applyAlignment="1">
      <alignment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0" fontId="28" fillId="0" borderId="13" xfId="0" applyFont="1" applyBorder="1" applyAlignment="1">
      <alignment horizontal="center" wrapText="1"/>
    </xf>
    <xf numFmtId="0" fontId="28" fillId="0" borderId="13" xfId="0" applyFont="1" applyBorder="1" applyAlignment="1">
      <alignment horizontal="center" vertical="center" wrapText="1"/>
    </xf>
  </cellXfs>
  <cellStyles count="43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  <cellStyle name="Yüzde" xfId="4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BA3F-339F-4828-A0B4-C6772227F836}">
  <sheetPr codeName="Sayfa1">
    <pageSetUpPr fitToPage="1"/>
  </sheetPr>
  <dimension ref="A1:AE49"/>
  <sheetViews>
    <sheetView showGridLines="0" tabSelected="1" topLeftCell="A11" zoomScale="70" zoomScaleNormal="70" workbookViewId="0">
      <selection activeCell="A11" sqref="A11:AE11"/>
    </sheetView>
  </sheetViews>
  <sheetFormatPr defaultRowHeight="13.5" customHeight="1" x14ac:dyDescent="0.2"/>
  <cols>
    <col min="1" max="1" width="33.85546875" style="3" customWidth="1"/>
    <col min="2" max="2" width="17.85546875" style="16" customWidth="1"/>
    <col min="3" max="3" width="18.140625" style="16" customWidth="1"/>
    <col min="4" max="4" width="15.85546875" style="16" customWidth="1"/>
    <col min="5" max="5" width="16.42578125" style="16" customWidth="1"/>
    <col min="6" max="7" width="21.28515625" style="16" hidden="1" customWidth="1"/>
    <col min="8" max="8" width="15.5703125" style="16" customWidth="1"/>
    <col min="9" max="9" width="15.85546875" style="16" customWidth="1"/>
    <col min="10" max="10" width="21.28515625" style="16" hidden="1" customWidth="1"/>
    <col min="11" max="11" width="10.7109375" style="16" hidden="1" customWidth="1"/>
    <col min="12" max="12" width="16.28515625" style="16" customWidth="1"/>
    <col min="13" max="13" width="17" style="16" customWidth="1"/>
    <col min="14" max="14" width="21.28515625" style="16" hidden="1" customWidth="1"/>
    <col min="15" max="15" width="11.42578125" style="16" hidden="1" customWidth="1"/>
    <col min="16" max="16" width="16" style="16" customWidth="1"/>
    <col min="17" max="17" width="15.140625" style="16" customWidth="1"/>
    <col min="18" max="18" width="21.28515625" style="16" hidden="1" customWidth="1"/>
    <col min="19" max="19" width="19.5703125" style="16" hidden="1" customWidth="1"/>
    <col min="20" max="21" width="15.85546875" style="16" customWidth="1"/>
    <col min="22" max="22" width="19.5703125" style="10" hidden="1" customWidth="1"/>
    <col min="23" max="23" width="19.140625" style="10" hidden="1" customWidth="1"/>
    <col min="24" max="24" width="15.85546875" style="10" customWidth="1"/>
    <col min="25" max="25" width="15.7109375" style="10" customWidth="1"/>
    <col min="26" max="26" width="18" style="10" customWidth="1"/>
    <col min="27" max="27" width="17.85546875" style="10" customWidth="1"/>
    <col min="28" max="28" width="8.85546875" style="18" customWidth="1"/>
    <col min="29" max="29" width="9" style="18" customWidth="1"/>
    <col min="30" max="30" width="7.85546875" style="18" customWidth="1"/>
    <col min="31" max="31" width="17.28515625" style="10" customWidth="1"/>
    <col min="32" max="32" width="9.140625" style="10" bestFit="1" customWidth="1"/>
    <col min="33" max="16384" width="9.140625" style="10"/>
  </cols>
  <sheetData>
    <row r="1" spans="1:31" ht="12.75" hidden="1" customHeight="1" thickBot="1" x14ac:dyDescent="0.25">
      <c r="A1" s="1" t="s">
        <v>0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0</v>
      </c>
      <c r="G1" s="8" t="s">
        <v>0</v>
      </c>
      <c r="H1" s="8" t="s">
        <v>0</v>
      </c>
      <c r="I1" s="8" t="s">
        <v>0</v>
      </c>
      <c r="J1" s="8" t="s">
        <v>0</v>
      </c>
      <c r="K1" s="8" t="s">
        <v>0</v>
      </c>
      <c r="L1" s="8" t="s">
        <v>0</v>
      </c>
      <c r="M1" s="8" t="s">
        <v>0</v>
      </c>
      <c r="N1" s="8" t="s">
        <v>0</v>
      </c>
      <c r="O1" s="8" t="s">
        <v>0</v>
      </c>
      <c r="P1" s="8" t="s">
        <v>0</v>
      </c>
      <c r="Q1" s="8" t="s">
        <v>0</v>
      </c>
      <c r="R1" s="8" t="s">
        <v>0</v>
      </c>
      <c r="S1" s="8" t="s">
        <v>0</v>
      </c>
      <c r="T1" s="8" t="s">
        <v>0</v>
      </c>
      <c r="U1" s="8"/>
      <c r="V1" s="9" t="s">
        <v>0</v>
      </c>
      <c r="X1" s="9" t="s">
        <v>0</v>
      </c>
    </row>
    <row r="2" spans="1:31" ht="15.75" hidden="1" thickBot="1" x14ac:dyDescent="0.25">
      <c r="A2" s="6" t="s">
        <v>11</v>
      </c>
      <c r="B2" s="11"/>
      <c r="C2" s="11"/>
      <c r="D2" s="11"/>
      <c r="E2" s="11"/>
      <c r="F2" s="11"/>
      <c r="G2" s="11"/>
      <c r="H2" s="11">
        <f>IF(F2=0,0,F2-D2)</f>
        <v>0</v>
      </c>
      <c r="I2" s="11">
        <f>IF(G2=0,0,G2-E2)</f>
        <v>0</v>
      </c>
      <c r="J2" s="11"/>
      <c r="K2" s="11"/>
      <c r="L2" s="11">
        <f>IF(J2=0,0,J2-F2)</f>
        <v>0</v>
      </c>
      <c r="M2" s="11">
        <f>IF(K2=0,0,K2-G2)</f>
        <v>0</v>
      </c>
      <c r="N2" s="11"/>
      <c r="O2" s="11"/>
      <c r="P2" s="11">
        <f>IF(N2=0,0,N2-J2)</f>
        <v>0</v>
      </c>
      <c r="Q2" s="11">
        <f>IF(O2=0,0,O2-K2)</f>
        <v>0</v>
      </c>
      <c r="R2" s="11"/>
      <c r="S2" s="11"/>
      <c r="T2" s="11">
        <f>IF(R2=0,0,R2-N2)</f>
        <v>0</v>
      </c>
      <c r="U2" s="11">
        <f>IF(S2=0,0,S2-O2)</f>
        <v>0</v>
      </c>
      <c r="V2" s="11"/>
      <c r="W2" s="11"/>
      <c r="X2" s="11">
        <f>IF(V2=0,0,V2-R2)</f>
        <v>0</v>
      </c>
      <c r="Y2" s="11">
        <f>IF(W2=0,0,W2-S2)</f>
        <v>0</v>
      </c>
      <c r="Z2" s="11">
        <f>D2+H2+L2+P2+T2+X2</f>
        <v>0</v>
      </c>
      <c r="AA2" s="11">
        <f>E2+I2+M2+Q2+U2+Y2</f>
        <v>0</v>
      </c>
      <c r="AB2" s="19">
        <f>IF(AA2=0,0,IF(Z2=0,0,(AA2-Z2)/Z2*100))</f>
        <v>0</v>
      </c>
      <c r="AC2" s="20">
        <f>IF(Z2=0,0,IF(B2=0,0,Z2/B2*100))</f>
        <v>0</v>
      </c>
      <c r="AD2" s="20">
        <f>IF(AA2=0,0,IF(C2=0,0,AA2/C2*100))</f>
        <v>0</v>
      </c>
      <c r="AE2" s="11">
        <v>-1</v>
      </c>
    </row>
    <row r="3" spans="1:31" ht="12.75" hidden="1" customHeight="1" thickBot="1" x14ac:dyDescent="0.25">
      <c r="A3" s="1" t="s">
        <v>0</v>
      </c>
      <c r="B3" s="8" t="s">
        <v>0</v>
      </c>
      <c r="C3" s="8" t="s">
        <v>0</v>
      </c>
      <c r="D3" s="8" t="s">
        <v>0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8" t="s">
        <v>0</v>
      </c>
      <c r="T3" s="8" t="s">
        <v>0</v>
      </c>
      <c r="U3" s="8" t="s">
        <v>0</v>
      </c>
      <c r="V3" s="9" t="s">
        <v>0</v>
      </c>
      <c r="X3" s="9" t="s">
        <v>0</v>
      </c>
    </row>
    <row r="4" spans="1:31" ht="15.75" hidden="1" thickBot="1" x14ac:dyDescent="0.25">
      <c r="A4" s="7"/>
      <c r="B4" s="12"/>
      <c r="C4" s="12"/>
      <c r="D4" s="12"/>
      <c r="E4" s="12"/>
      <c r="F4" s="12"/>
      <c r="G4" s="12"/>
      <c r="H4" s="12">
        <f>IF(F4=0,0,F4-D4)</f>
        <v>0</v>
      </c>
      <c r="I4" s="12">
        <f>IF(G4=0,0,G4-E4)</f>
        <v>0</v>
      </c>
      <c r="J4" s="12"/>
      <c r="K4" s="12"/>
      <c r="L4" s="12">
        <f>IF(J4=0,0,J4-F4)</f>
        <v>0</v>
      </c>
      <c r="M4" s="12">
        <f>IF(K4=0,0,K4-G4)</f>
        <v>0</v>
      </c>
      <c r="N4" s="12"/>
      <c r="O4" s="12"/>
      <c r="P4" s="12">
        <f>IF(N4=0,0,N4-J4)</f>
        <v>0</v>
      </c>
      <c r="Q4" s="12">
        <f>IF(O4=0,0,O4-K4)</f>
        <v>0</v>
      </c>
      <c r="R4" s="12"/>
      <c r="S4" s="12"/>
      <c r="T4" s="12">
        <f>IF(R4=0,0,R4-N4)</f>
        <v>0</v>
      </c>
      <c r="U4" s="12">
        <f>IF(S4=0,0,S4-O4)</f>
        <v>0</v>
      </c>
      <c r="V4" s="12"/>
      <c r="W4" s="12"/>
      <c r="X4" s="12">
        <f>IF(V4=0,0,V4-R4)</f>
        <v>0</v>
      </c>
      <c r="Y4" s="12">
        <f>IF(W4=0,0,W4-S4)</f>
        <v>0</v>
      </c>
      <c r="Z4" s="12">
        <f>D4+H4+L4+P4+T4+X4</f>
        <v>0</v>
      </c>
      <c r="AA4" s="12">
        <f>E4+I4+M4+Q4+U4+Y4</f>
        <v>0</v>
      </c>
      <c r="AB4" s="21">
        <f>IF(AA4=0,0,IF(Z4=0,0,(AA4-Z4)/Z4*100))</f>
        <v>0</v>
      </c>
      <c r="AC4" s="22">
        <f>IF(Z4=0,0,IF(B4=0,0,Z4/B4*100))</f>
        <v>0</v>
      </c>
      <c r="AD4" s="22">
        <f>IF(AA4=0,0,IF(C4=0,0,AA4/C4*100))</f>
        <v>0</v>
      </c>
      <c r="AE4" s="12">
        <v>-1</v>
      </c>
    </row>
    <row r="5" spans="1:31" ht="12.75" hidden="1" customHeight="1" x14ac:dyDescent="0.2">
      <c r="A5" s="4" t="s">
        <v>0</v>
      </c>
      <c r="B5" s="13" t="s">
        <v>0</v>
      </c>
      <c r="C5" s="13" t="s">
        <v>0</v>
      </c>
      <c r="D5" s="13" t="s">
        <v>0</v>
      </c>
      <c r="E5" s="13" t="s">
        <v>0</v>
      </c>
      <c r="F5" s="13" t="s">
        <v>0</v>
      </c>
      <c r="G5" s="13" t="s">
        <v>0</v>
      </c>
      <c r="H5" s="13" t="s">
        <v>0</v>
      </c>
      <c r="I5" s="13" t="s">
        <v>0</v>
      </c>
      <c r="J5" s="13" t="s">
        <v>0</v>
      </c>
      <c r="K5" s="13" t="s">
        <v>0</v>
      </c>
      <c r="L5" s="13" t="s">
        <v>0</v>
      </c>
      <c r="M5" s="13" t="s">
        <v>0</v>
      </c>
      <c r="N5" s="13" t="s">
        <v>0</v>
      </c>
      <c r="O5" s="13" t="s">
        <v>0</v>
      </c>
      <c r="P5" s="13" t="s">
        <v>0</v>
      </c>
      <c r="Q5" s="13" t="s">
        <v>0</v>
      </c>
      <c r="R5" s="13" t="s">
        <v>0</v>
      </c>
      <c r="S5" s="13" t="s">
        <v>0</v>
      </c>
      <c r="T5" s="13" t="s">
        <v>0</v>
      </c>
      <c r="U5" s="13" t="s">
        <v>0</v>
      </c>
      <c r="V5" s="9" t="s">
        <v>0</v>
      </c>
      <c r="X5" s="9" t="s">
        <v>0</v>
      </c>
    </row>
    <row r="6" spans="1:31" ht="15.75" hidden="1" customHeight="1" x14ac:dyDescent="0.2">
      <c r="A6" s="2" t="s">
        <v>12</v>
      </c>
      <c r="B6" s="14">
        <v>2025</v>
      </c>
      <c r="C6" s="13" t="s">
        <v>0</v>
      </c>
      <c r="D6" s="13" t="s">
        <v>0</v>
      </c>
      <c r="E6" s="13" t="s">
        <v>0</v>
      </c>
      <c r="F6" s="13" t="s">
        <v>0</v>
      </c>
      <c r="G6" s="13" t="s">
        <v>0</v>
      </c>
      <c r="H6" s="13" t="s">
        <v>0</v>
      </c>
      <c r="I6" s="13" t="s">
        <v>0</v>
      </c>
      <c r="J6" s="13" t="s">
        <v>0</v>
      </c>
      <c r="K6" s="13" t="s">
        <v>0</v>
      </c>
      <c r="L6" s="13" t="s">
        <v>0</v>
      </c>
      <c r="M6" s="13" t="s">
        <v>0</v>
      </c>
      <c r="N6" s="13" t="s">
        <v>0</v>
      </c>
      <c r="O6" s="13" t="s">
        <v>0</v>
      </c>
      <c r="P6" s="13" t="s">
        <v>0</v>
      </c>
      <c r="Q6" s="13" t="s">
        <v>0</v>
      </c>
      <c r="R6" s="13" t="s">
        <v>0</v>
      </c>
      <c r="S6" s="13" t="s">
        <v>0</v>
      </c>
      <c r="T6" s="13" t="s">
        <v>0</v>
      </c>
      <c r="U6" s="13" t="s">
        <v>0</v>
      </c>
      <c r="V6" s="9" t="s">
        <v>0</v>
      </c>
      <c r="X6" s="9" t="s">
        <v>0</v>
      </c>
    </row>
    <row r="7" spans="1:31" ht="15" hidden="1" x14ac:dyDescent="0.2">
      <c r="A7" s="5" t="s">
        <v>2</v>
      </c>
      <c r="B7" s="15" t="s">
        <v>20</v>
      </c>
      <c r="C7" s="15" t="s">
        <v>0</v>
      </c>
      <c r="D7" s="15" t="s">
        <v>0</v>
      </c>
      <c r="E7" s="15" t="s">
        <v>0</v>
      </c>
      <c r="F7" s="15" t="s">
        <v>0</v>
      </c>
      <c r="G7" s="15" t="s">
        <v>0</v>
      </c>
      <c r="H7" s="15" t="s">
        <v>0</v>
      </c>
      <c r="I7" s="15" t="s">
        <v>0</v>
      </c>
      <c r="J7" s="15" t="s">
        <v>0</v>
      </c>
      <c r="K7" s="15" t="s">
        <v>0</v>
      </c>
      <c r="L7" s="15" t="s">
        <v>0</v>
      </c>
      <c r="M7" s="15" t="s">
        <v>0</v>
      </c>
      <c r="N7" s="15" t="s">
        <v>0</v>
      </c>
      <c r="O7" s="15" t="s">
        <v>0</v>
      </c>
      <c r="P7" s="15" t="s">
        <v>0</v>
      </c>
      <c r="Q7" s="15" t="s">
        <v>0</v>
      </c>
      <c r="R7" s="15" t="s">
        <v>0</v>
      </c>
      <c r="S7" s="15" t="s">
        <v>0</v>
      </c>
      <c r="T7" s="15" t="s">
        <v>0</v>
      </c>
      <c r="U7" s="15" t="s">
        <v>0</v>
      </c>
      <c r="V7" s="15" t="s">
        <v>0</v>
      </c>
      <c r="X7" s="15" t="s">
        <v>0</v>
      </c>
    </row>
    <row r="8" spans="1:31" ht="15" hidden="1" x14ac:dyDescent="0.2">
      <c r="A8" s="3" t="s">
        <v>13</v>
      </c>
      <c r="B8" s="16" t="s">
        <v>21</v>
      </c>
    </row>
    <row r="9" spans="1:31" ht="15" hidden="1" x14ac:dyDescent="0.2"/>
    <row r="10" spans="1:31" ht="13.5" hidden="1" customHeight="1" x14ac:dyDescent="0.2"/>
    <row r="11" spans="1:31" ht="22.5" customHeight="1" x14ac:dyDescent="0.2">
      <c r="A11" s="38" t="s">
        <v>52</v>
      </c>
      <c r="B11" s="38" t="s">
        <v>0</v>
      </c>
      <c r="C11" s="38" t="s">
        <v>0</v>
      </c>
      <c r="D11" s="38" t="s">
        <v>0</v>
      </c>
      <c r="E11" s="38" t="s">
        <v>0</v>
      </c>
      <c r="F11" s="38" t="s">
        <v>0</v>
      </c>
      <c r="G11" s="38" t="s">
        <v>0</v>
      </c>
      <c r="H11" s="38" t="s">
        <v>0</v>
      </c>
      <c r="I11" s="38" t="s">
        <v>0</v>
      </c>
      <c r="J11" s="38" t="s">
        <v>0</v>
      </c>
      <c r="K11" s="38" t="s">
        <v>0</v>
      </c>
      <c r="L11" s="38" t="s">
        <v>0</v>
      </c>
      <c r="M11" s="38" t="s">
        <v>0</v>
      </c>
      <c r="N11" s="38" t="s">
        <v>0</v>
      </c>
      <c r="O11" s="38" t="s">
        <v>0</v>
      </c>
      <c r="P11" s="38" t="s">
        <v>0</v>
      </c>
      <c r="Q11" s="38" t="s">
        <v>0</v>
      </c>
      <c r="R11" s="38" t="s">
        <v>0</v>
      </c>
      <c r="S11" s="38" t="s">
        <v>0</v>
      </c>
      <c r="T11" s="38" t="s">
        <v>0</v>
      </c>
      <c r="U11" s="38" t="s">
        <v>0</v>
      </c>
      <c r="V11" s="38" t="s">
        <v>0</v>
      </c>
      <c r="W11" s="38" t="s">
        <v>0</v>
      </c>
      <c r="X11" s="38" t="s">
        <v>0</v>
      </c>
      <c r="Y11" s="38" t="s">
        <v>0</v>
      </c>
      <c r="Z11" s="38" t="s">
        <v>0</v>
      </c>
      <c r="AA11" s="38" t="s">
        <v>0</v>
      </c>
      <c r="AB11" s="38" t="s">
        <v>0</v>
      </c>
      <c r="AC11" s="38" t="s">
        <v>0</v>
      </c>
      <c r="AD11" s="38" t="s">
        <v>0</v>
      </c>
      <c r="AE11" s="38" t="s">
        <v>0</v>
      </c>
    </row>
    <row r="12" spans="1:31" ht="16.5" customHeight="1" x14ac:dyDescent="0.2">
      <c r="A12" s="25" t="s">
        <v>1</v>
      </c>
      <c r="B12" s="26">
        <f>ButceYil</f>
        <v>2025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V12" s="16" t="s">
        <v>0</v>
      </c>
      <c r="W12" s="16" t="s">
        <v>0</v>
      </c>
      <c r="X12" s="16" t="s">
        <v>0</v>
      </c>
      <c r="Y12" s="16" t="s">
        <v>0</v>
      </c>
      <c r="Z12" s="16" t="s">
        <v>0</v>
      </c>
      <c r="AA12" s="16" t="s">
        <v>0</v>
      </c>
    </row>
    <row r="13" spans="1:31" ht="17.25" customHeight="1" x14ac:dyDescent="0.2">
      <c r="A13" s="24" t="s">
        <v>13</v>
      </c>
      <c r="B13" s="39" t="str">
        <f>KurAd</f>
        <v xml:space="preserve">BOLU ABANT İZZET BAYSAL ÜNİVERSİTESİ </v>
      </c>
      <c r="C13" s="39" t="s">
        <v>0</v>
      </c>
      <c r="D13" s="39" t="s">
        <v>0</v>
      </c>
      <c r="E13" s="39" t="s">
        <v>0</v>
      </c>
      <c r="F13" s="39" t="s">
        <v>0</v>
      </c>
      <c r="G13" s="39" t="s">
        <v>0</v>
      </c>
      <c r="H13" s="39" t="s">
        <v>0</v>
      </c>
      <c r="I13" s="39" t="s">
        <v>0</v>
      </c>
      <c r="J13" s="39" t="s">
        <v>0</v>
      </c>
      <c r="K13" s="39" t="s">
        <v>0</v>
      </c>
      <c r="L13" s="39" t="s">
        <v>0</v>
      </c>
      <c r="M13" s="39" t="s">
        <v>0</v>
      </c>
      <c r="N13" s="39" t="s">
        <v>0</v>
      </c>
      <c r="O13" s="39" t="s">
        <v>0</v>
      </c>
      <c r="P13" s="39" t="s">
        <v>0</v>
      </c>
      <c r="Q13" s="39" t="s">
        <v>0</v>
      </c>
      <c r="V13" s="16" t="s">
        <v>0</v>
      </c>
      <c r="W13" s="16" t="s">
        <v>0</v>
      </c>
      <c r="X13" s="16" t="s">
        <v>0</v>
      </c>
      <c r="Y13" s="16" t="s">
        <v>0</v>
      </c>
      <c r="AE13" s="28">
        <v>45855</v>
      </c>
    </row>
    <row r="14" spans="1:31" ht="66.75" customHeight="1" x14ac:dyDescent="0.2">
      <c r="A14" s="37" t="s">
        <v>14</v>
      </c>
      <c r="B14" s="37" t="str">
        <f>ButceYil-1 &amp; " " &amp; "GERÇEKLEŞME TOPLAMI"</f>
        <v>2024 GERÇEKLEŞME TOPLAMI</v>
      </c>
      <c r="C14" s="37" t="str">
        <f>ButceYil &amp; " " &amp; "BAŞLANGIÇ ÖDENEĞİ"</f>
        <v>2025 BAŞLANGIÇ ÖDENEĞİ</v>
      </c>
      <c r="D14" s="37" t="s">
        <v>3</v>
      </c>
      <c r="E14" s="37" t="s">
        <v>0</v>
      </c>
      <c r="F14" s="37" t="s">
        <v>15</v>
      </c>
      <c r="G14" s="37" t="s">
        <v>0</v>
      </c>
      <c r="H14" s="37" t="s">
        <v>4</v>
      </c>
      <c r="I14" s="37" t="s">
        <v>0</v>
      </c>
      <c r="J14" s="37" t="s">
        <v>16</v>
      </c>
      <c r="K14" s="37" t="s">
        <v>0</v>
      </c>
      <c r="L14" s="37" t="s">
        <v>5</v>
      </c>
      <c r="M14" s="37" t="s">
        <v>0</v>
      </c>
      <c r="N14" s="37" t="s">
        <v>17</v>
      </c>
      <c r="O14" s="37" t="s">
        <v>0</v>
      </c>
      <c r="P14" s="37" t="s">
        <v>6</v>
      </c>
      <c r="Q14" s="37" t="s">
        <v>0</v>
      </c>
      <c r="R14" s="37" t="s">
        <v>18</v>
      </c>
      <c r="S14" s="37" t="s">
        <v>0</v>
      </c>
      <c r="T14" s="37" t="s">
        <v>7</v>
      </c>
      <c r="U14" s="37" t="s">
        <v>0</v>
      </c>
      <c r="V14" s="37" t="s">
        <v>19</v>
      </c>
      <c r="W14" s="37" t="s">
        <v>0</v>
      </c>
      <c r="X14" s="37" t="s">
        <v>8</v>
      </c>
      <c r="Y14" s="37" t="s">
        <v>0</v>
      </c>
      <c r="Z14" s="37" t="s">
        <v>9</v>
      </c>
      <c r="AA14" s="37" t="s">
        <v>0</v>
      </c>
      <c r="AB14" s="41" t="s">
        <v>50</v>
      </c>
      <c r="AC14" s="40" t="s">
        <v>10</v>
      </c>
      <c r="AD14" s="40" t="s">
        <v>0</v>
      </c>
      <c r="AE14" s="37" t="str">
        <f>ButceYil &amp; " " &amp; "YILSONU GERÇEKLEŞME TAHMİNİ"</f>
        <v>2025 YILSONU GERÇEKLEŞME TAHMİNİ</v>
      </c>
    </row>
    <row r="15" spans="1:31" ht="30.75" customHeight="1" x14ac:dyDescent="0.2">
      <c r="A15" s="37" t="s">
        <v>0</v>
      </c>
      <c r="B15" s="37" t="s">
        <v>0</v>
      </c>
      <c r="C15" s="37" t="s">
        <v>0</v>
      </c>
      <c r="D15" s="17">
        <f>ButceYil-1</f>
        <v>2024</v>
      </c>
      <c r="E15" s="17">
        <f>ButceYil</f>
        <v>2025</v>
      </c>
      <c r="F15" s="17">
        <f>ButceYil-1</f>
        <v>2024</v>
      </c>
      <c r="G15" s="17">
        <f>ButceYil</f>
        <v>2025</v>
      </c>
      <c r="H15" s="17">
        <f>ButceYil-1</f>
        <v>2024</v>
      </c>
      <c r="I15" s="17">
        <f>ButceYil</f>
        <v>2025</v>
      </c>
      <c r="J15" s="17">
        <f>ButceYil-1</f>
        <v>2024</v>
      </c>
      <c r="K15" s="17">
        <f>ButceYil</f>
        <v>2025</v>
      </c>
      <c r="L15" s="17">
        <f>ButceYil-1</f>
        <v>2024</v>
      </c>
      <c r="M15" s="17">
        <f>ButceYil</f>
        <v>2025</v>
      </c>
      <c r="N15" s="17">
        <f>ButceYil-1</f>
        <v>2024</v>
      </c>
      <c r="O15" s="17">
        <f>ButceYil</f>
        <v>2025</v>
      </c>
      <c r="P15" s="17">
        <f>ButceYil-1</f>
        <v>2024</v>
      </c>
      <c r="Q15" s="17">
        <f>ButceYil</f>
        <v>2025</v>
      </c>
      <c r="R15" s="17">
        <f>ButceYil-1</f>
        <v>2024</v>
      </c>
      <c r="S15" s="17">
        <f>ButceYil</f>
        <v>2025</v>
      </c>
      <c r="T15" s="17">
        <f>ButceYil-1</f>
        <v>2024</v>
      </c>
      <c r="U15" s="17">
        <f>ButceYil</f>
        <v>2025</v>
      </c>
      <c r="V15" s="17">
        <f>ButceYil-1</f>
        <v>2024</v>
      </c>
      <c r="W15" s="17">
        <f>ButceYil</f>
        <v>2025</v>
      </c>
      <c r="X15" s="17">
        <f>ButceYil-1</f>
        <v>2024</v>
      </c>
      <c r="Y15" s="17">
        <f>ButceYil</f>
        <v>2025</v>
      </c>
      <c r="Z15" s="17">
        <f>ButceYil-1</f>
        <v>2024</v>
      </c>
      <c r="AA15" s="17">
        <f>ButceYil</f>
        <v>2025</v>
      </c>
      <c r="AB15" s="41" t="s">
        <v>0</v>
      </c>
      <c r="AC15" s="23">
        <f>ButceYil-1</f>
        <v>2024</v>
      </c>
      <c r="AD15" s="23">
        <f>ButceYil</f>
        <v>2025</v>
      </c>
      <c r="AE15" s="37" t="s">
        <v>0</v>
      </c>
    </row>
    <row r="16" spans="1:31" ht="26.1" customHeight="1" x14ac:dyDescent="0.2">
      <c r="A16" s="33" t="s">
        <v>11</v>
      </c>
      <c r="B16" s="30">
        <v>2713078419.9199996</v>
      </c>
      <c r="C16" s="30">
        <v>3611126000</v>
      </c>
      <c r="D16" s="30">
        <v>223188397.71999997</v>
      </c>
      <c r="E16" s="30">
        <v>314077278.31</v>
      </c>
      <c r="F16" s="30">
        <v>418272256.60999984</v>
      </c>
      <c r="G16" s="30">
        <v>560591517.93000007</v>
      </c>
      <c r="H16" s="30">
        <f t="shared" ref="H16:H49" si="0">IF(F16=0,0,F16-D16)</f>
        <v>195083858.88999987</v>
      </c>
      <c r="I16" s="30">
        <f t="shared" ref="I16:I49" si="1">IF(G16=0,0,G16-E16)</f>
        <v>246514239.62000006</v>
      </c>
      <c r="J16" s="30">
        <v>602900869.98000002</v>
      </c>
      <c r="K16" s="30">
        <v>817819365.61000013</v>
      </c>
      <c r="L16" s="30">
        <f t="shared" ref="L16:L49" si="2">IF(J16=0,0,J16-F16)</f>
        <v>184628613.37000018</v>
      </c>
      <c r="M16" s="30">
        <f t="shared" ref="M16:M49" si="3">IF(K16=0,0,K16-G16)</f>
        <v>257227847.68000007</v>
      </c>
      <c r="N16" s="30">
        <v>802806794.89999998</v>
      </c>
      <c r="O16" s="30">
        <v>1088873283.7300003</v>
      </c>
      <c r="P16" s="30">
        <f t="shared" ref="P16:P49" si="4">IF(N16=0,0,N16-J16)</f>
        <v>199905924.91999996</v>
      </c>
      <c r="Q16" s="30">
        <f t="shared" ref="Q16:Q49" si="5">IF(O16=0,0,O16-K16)</f>
        <v>271053918.12000012</v>
      </c>
      <c r="R16" s="30">
        <v>993859317.82000005</v>
      </c>
      <c r="S16" s="30">
        <v>1364561381.9200001</v>
      </c>
      <c r="T16" s="30">
        <f t="shared" ref="T16:T49" si="6">IF(R16=0,0,R16-N16)</f>
        <v>191052522.92000008</v>
      </c>
      <c r="U16" s="30">
        <f t="shared" ref="U16:U49" si="7">IF(S16=0,0,S16-O16)</f>
        <v>275688098.18999982</v>
      </c>
      <c r="V16" s="30">
        <v>1188713474.3599999</v>
      </c>
      <c r="W16" s="30">
        <f>+W17+W23+W29+W37+W43</f>
        <v>1642139976.6299999</v>
      </c>
      <c r="X16" s="30">
        <f>+X17+X23+X29+X37+X43</f>
        <v>194854156.53999996</v>
      </c>
      <c r="Y16" s="30">
        <f>+Y17+Y23+Y29+Y37+Y43</f>
        <v>276200796.88999999</v>
      </c>
      <c r="Z16" s="30">
        <f>+Z17+Z23+Z29+Z37+Z43</f>
        <v>1188713474.3599999</v>
      </c>
      <c r="AA16" s="30">
        <f>+AA17+AA23+AA29+AA37+AA43</f>
        <v>1640762178.8099999</v>
      </c>
      <c r="AB16" s="35">
        <f t="shared" ref="AB16:AB49" si="8">IF(AA16=0,0,IF(Z16=0,0,(AA16-Z16)/Z16*100))</f>
        <v>38.028399122284853</v>
      </c>
      <c r="AC16" s="35">
        <f t="shared" ref="AC16:AC49" si="9">IF(Z16=0,0,IF(B16=0,0,Z16/B16*100))</f>
        <v>43.814195182572405</v>
      </c>
      <c r="AD16" s="35">
        <f t="shared" ref="AD16:AD49" si="10">IF(AA16=0,0,IF(C16=0,0,AA16/C16*100))</f>
        <v>45.436303768132156</v>
      </c>
      <c r="AE16" s="30">
        <f>+AE17+AE23+AE29+AE37+AE43</f>
        <v>3897214000</v>
      </c>
    </row>
    <row r="17" spans="1:31" ht="26.1" customHeight="1" x14ac:dyDescent="0.2">
      <c r="A17" s="29" t="s">
        <v>22</v>
      </c>
      <c r="B17" s="30">
        <v>1991752691.1199999</v>
      </c>
      <c r="C17" s="30">
        <v>2545105000</v>
      </c>
      <c r="D17" s="30">
        <v>190184813.03999999</v>
      </c>
      <c r="E17" s="30">
        <v>270566527.81</v>
      </c>
      <c r="F17" s="30">
        <v>344506325.64999992</v>
      </c>
      <c r="G17" s="30">
        <v>466706762.41000003</v>
      </c>
      <c r="H17" s="30">
        <f t="shared" si="0"/>
        <v>154321512.60999992</v>
      </c>
      <c r="I17" s="30">
        <f t="shared" si="1"/>
        <v>196140234.60000002</v>
      </c>
      <c r="J17" s="30">
        <v>489324222.24000001</v>
      </c>
      <c r="K17" s="30">
        <v>665231268.53000009</v>
      </c>
      <c r="L17" s="30">
        <f t="shared" si="2"/>
        <v>144817896.59000009</v>
      </c>
      <c r="M17" s="30">
        <f t="shared" si="3"/>
        <v>198524506.12000006</v>
      </c>
      <c r="N17" s="30">
        <v>644743191.88999999</v>
      </c>
      <c r="O17" s="30">
        <v>867662164.10000002</v>
      </c>
      <c r="P17" s="30">
        <f t="shared" si="4"/>
        <v>155418969.64999998</v>
      </c>
      <c r="Q17" s="30">
        <f t="shared" si="5"/>
        <v>202430895.56999993</v>
      </c>
      <c r="R17" s="30">
        <v>797767658.36000001</v>
      </c>
      <c r="S17" s="30">
        <v>1069165336.88</v>
      </c>
      <c r="T17" s="30">
        <f t="shared" si="6"/>
        <v>153024466.47000003</v>
      </c>
      <c r="U17" s="30">
        <f t="shared" si="7"/>
        <v>201503172.77999997</v>
      </c>
      <c r="V17" s="30">
        <v>949850146.88999999</v>
      </c>
      <c r="W17" s="30">
        <v>1279222947.23</v>
      </c>
      <c r="X17" s="30">
        <f t="shared" ref="X17:X49" si="11">IF(V17=0,0,V17-R17)</f>
        <v>152082488.52999997</v>
      </c>
      <c r="Y17" s="30">
        <f>SUM(Y18:Y22)</f>
        <v>210165663.29000002</v>
      </c>
      <c r="Z17" s="30">
        <f t="shared" ref="Z17:Z49" si="12">D17+H17+L17+P17+T17+X17</f>
        <v>949850146.88999999</v>
      </c>
      <c r="AA17" s="30">
        <f t="shared" ref="AA17:AA49" si="13">E17+I17+M17+Q17+U17+Y17</f>
        <v>1279331000.1700001</v>
      </c>
      <c r="AB17" s="35">
        <f t="shared" si="8"/>
        <v>34.687666718669938</v>
      </c>
      <c r="AC17" s="35">
        <f t="shared" si="9"/>
        <v>47.68916096485259</v>
      </c>
      <c r="AD17" s="35">
        <f t="shared" si="10"/>
        <v>50.266334794438741</v>
      </c>
      <c r="AE17" s="30">
        <f>SUM(AE18:AE22)</f>
        <v>2765788000</v>
      </c>
    </row>
    <row r="18" spans="1:31" ht="26.1" customHeight="1" x14ac:dyDescent="0.2">
      <c r="A18" s="34" t="s">
        <v>23</v>
      </c>
      <c r="B18" s="32">
        <v>1664082230.8199999</v>
      </c>
      <c r="C18" s="32">
        <v>2102935000</v>
      </c>
      <c r="D18" s="32">
        <v>173274408.21000001</v>
      </c>
      <c r="E18" s="32">
        <v>235505093.46000001</v>
      </c>
      <c r="F18" s="32">
        <v>305484058.57999998</v>
      </c>
      <c r="G18" s="32">
        <v>403244720.93000001</v>
      </c>
      <c r="H18" s="32">
        <f t="shared" si="0"/>
        <v>132209650.36999997</v>
      </c>
      <c r="I18" s="32">
        <f t="shared" si="1"/>
        <v>167739627.47</v>
      </c>
      <c r="J18" s="32">
        <v>428123187.18000001</v>
      </c>
      <c r="K18" s="32">
        <v>568559380.87</v>
      </c>
      <c r="L18" s="32">
        <f t="shared" si="2"/>
        <v>122639128.60000002</v>
      </c>
      <c r="M18" s="32">
        <f t="shared" si="3"/>
        <v>165314659.94</v>
      </c>
      <c r="N18" s="32">
        <v>555514970.63999999</v>
      </c>
      <c r="O18" s="32">
        <v>741033581.83000004</v>
      </c>
      <c r="P18" s="32">
        <f t="shared" si="4"/>
        <v>127391783.45999998</v>
      </c>
      <c r="Q18" s="32">
        <f t="shared" si="5"/>
        <v>172474200.96000004</v>
      </c>
      <c r="R18" s="32">
        <v>683196406.07000005</v>
      </c>
      <c r="S18" s="32">
        <v>909871590.61000001</v>
      </c>
      <c r="T18" s="32">
        <f t="shared" si="6"/>
        <v>127681435.43000007</v>
      </c>
      <c r="U18" s="32">
        <f t="shared" si="7"/>
        <v>168838008.77999997</v>
      </c>
      <c r="V18" s="32">
        <v>807577351.61000001</v>
      </c>
      <c r="W18" s="32">
        <v>1082581235.6400001</v>
      </c>
      <c r="X18" s="32">
        <f t="shared" si="11"/>
        <v>124380945.53999996</v>
      </c>
      <c r="Y18" s="32">
        <v>172817697.97</v>
      </c>
      <c r="Z18" s="32">
        <f t="shared" si="12"/>
        <v>807577351.61000001</v>
      </c>
      <c r="AA18" s="32">
        <f t="shared" si="13"/>
        <v>1082689288.5799999</v>
      </c>
      <c r="AB18" s="36">
        <f t="shared" si="8"/>
        <v>34.066326454243921</v>
      </c>
      <c r="AC18" s="36">
        <f t="shared" si="9"/>
        <v>48.529894536044353</v>
      </c>
      <c r="AD18" s="36">
        <f t="shared" si="10"/>
        <v>51.484676824533324</v>
      </c>
      <c r="AE18" s="32">
        <v>2339522000</v>
      </c>
    </row>
    <row r="19" spans="1:31" ht="26.1" customHeight="1" x14ac:dyDescent="0.2">
      <c r="A19" s="34" t="s">
        <v>24</v>
      </c>
      <c r="B19" s="32">
        <v>55449213.299999997</v>
      </c>
      <c r="C19" s="32">
        <v>71410000</v>
      </c>
      <c r="D19" s="32">
        <v>4048162.75</v>
      </c>
      <c r="E19" s="32">
        <v>7608171.4100000001</v>
      </c>
      <c r="F19" s="32">
        <v>7991662.0899999999</v>
      </c>
      <c r="G19" s="32">
        <v>13351371.93</v>
      </c>
      <c r="H19" s="32">
        <f t="shared" si="0"/>
        <v>3943499.34</v>
      </c>
      <c r="I19" s="32">
        <f t="shared" si="1"/>
        <v>5743200.5199999996</v>
      </c>
      <c r="J19" s="32">
        <v>12674414.460000001</v>
      </c>
      <c r="K19" s="32">
        <v>19255913.710000001</v>
      </c>
      <c r="L19" s="32">
        <f t="shared" si="2"/>
        <v>4682752.370000001</v>
      </c>
      <c r="M19" s="32">
        <f t="shared" si="3"/>
        <v>5904541.7800000012</v>
      </c>
      <c r="N19" s="32">
        <v>17144694.359999999</v>
      </c>
      <c r="O19" s="32">
        <v>25651276.539999999</v>
      </c>
      <c r="P19" s="32">
        <f t="shared" si="4"/>
        <v>4470279.8999999985</v>
      </c>
      <c r="Q19" s="32">
        <f t="shared" si="5"/>
        <v>6395362.8299999982</v>
      </c>
      <c r="R19" s="32">
        <v>21580542.850000001</v>
      </c>
      <c r="S19" s="32">
        <v>32625588.73</v>
      </c>
      <c r="T19" s="32">
        <f t="shared" si="6"/>
        <v>4435848.4900000021</v>
      </c>
      <c r="U19" s="32">
        <f t="shared" si="7"/>
        <v>6974312.1900000013</v>
      </c>
      <c r="V19" s="32">
        <v>26017273.780000001</v>
      </c>
      <c r="W19" s="32">
        <v>39395730.479999997</v>
      </c>
      <c r="X19" s="32">
        <f t="shared" si="11"/>
        <v>4436730.93</v>
      </c>
      <c r="Y19" s="32">
        <f t="shared" ref="Y19:Y49" si="14">IF(W19=0,0,W19-S19)</f>
        <v>6770141.7499999963</v>
      </c>
      <c r="Z19" s="32">
        <f t="shared" si="12"/>
        <v>26017273.780000001</v>
      </c>
      <c r="AA19" s="32">
        <f t="shared" si="13"/>
        <v>39395730.479999997</v>
      </c>
      <c r="AB19" s="36">
        <f t="shared" si="8"/>
        <v>51.421439514098068</v>
      </c>
      <c r="AC19" s="36">
        <f t="shared" si="9"/>
        <v>46.920906955410317</v>
      </c>
      <c r="AD19" s="36">
        <f t="shared" si="10"/>
        <v>55.168366447276284</v>
      </c>
      <c r="AE19" s="32">
        <v>85093000</v>
      </c>
    </row>
    <row r="20" spans="1:31" ht="26.1" customHeight="1" x14ac:dyDescent="0.2">
      <c r="A20" s="34" t="s">
        <v>25</v>
      </c>
      <c r="B20" s="32">
        <v>222217401.94</v>
      </c>
      <c r="C20" s="32">
        <v>304932000</v>
      </c>
      <c r="D20" s="32">
        <v>9201833.8100000005</v>
      </c>
      <c r="E20" s="32">
        <v>22731087.489999998</v>
      </c>
      <c r="F20" s="32">
        <v>22829891.09</v>
      </c>
      <c r="G20" s="32">
        <v>40774587.049999997</v>
      </c>
      <c r="H20" s="32">
        <f t="shared" si="0"/>
        <v>13628057.279999999</v>
      </c>
      <c r="I20" s="32">
        <f t="shared" si="1"/>
        <v>18043499.559999999</v>
      </c>
      <c r="J20" s="32">
        <v>35675770.789999999</v>
      </c>
      <c r="K20" s="32">
        <v>62642367.68</v>
      </c>
      <c r="L20" s="32">
        <f t="shared" si="2"/>
        <v>12845879.699999999</v>
      </c>
      <c r="M20" s="32">
        <f t="shared" si="3"/>
        <v>21867780.630000003</v>
      </c>
      <c r="N20" s="32">
        <v>54556033.640000001</v>
      </c>
      <c r="O20" s="32">
        <v>80597003.319999993</v>
      </c>
      <c r="P20" s="32">
        <f t="shared" si="4"/>
        <v>18880262.850000001</v>
      </c>
      <c r="Q20" s="32">
        <f t="shared" si="5"/>
        <v>17954635.639999993</v>
      </c>
      <c r="R20" s="32">
        <v>70765572.409999996</v>
      </c>
      <c r="S20" s="32">
        <v>100799029.55</v>
      </c>
      <c r="T20" s="32">
        <f t="shared" si="6"/>
        <v>16209538.769999996</v>
      </c>
      <c r="U20" s="32">
        <f t="shared" si="7"/>
        <v>20202026.230000004</v>
      </c>
      <c r="V20" s="32">
        <v>89405745.099999994</v>
      </c>
      <c r="W20" s="32">
        <v>125891871.58</v>
      </c>
      <c r="X20" s="32">
        <f t="shared" si="11"/>
        <v>18640172.689999998</v>
      </c>
      <c r="Y20" s="32">
        <f t="shared" si="14"/>
        <v>25092842.030000001</v>
      </c>
      <c r="Z20" s="32">
        <f t="shared" si="12"/>
        <v>89405745.099999994</v>
      </c>
      <c r="AA20" s="32">
        <f t="shared" si="13"/>
        <v>125891871.58</v>
      </c>
      <c r="AB20" s="36">
        <f t="shared" si="8"/>
        <v>40.80959947170107</v>
      </c>
      <c r="AC20" s="36">
        <f t="shared" si="9"/>
        <v>40.233458009800721</v>
      </c>
      <c r="AD20" s="36">
        <f t="shared" si="10"/>
        <v>41.285228044285283</v>
      </c>
      <c r="AE20" s="32">
        <v>272992000</v>
      </c>
    </row>
    <row r="21" spans="1:31" ht="26.1" customHeight="1" x14ac:dyDescent="0.2">
      <c r="A21" s="34" t="s">
        <v>26</v>
      </c>
      <c r="B21" s="32">
        <v>1777262.57</v>
      </c>
      <c r="C21" s="32">
        <v>3110000</v>
      </c>
      <c r="D21" s="32">
        <v>100256.04</v>
      </c>
      <c r="E21" s="32">
        <v>117246.63</v>
      </c>
      <c r="F21" s="32">
        <v>247431.61</v>
      </c>
      <c r="G21" s="32">
        <v>275280.37</v>
      </c>
      <c r="H21" s="32">
        <f t="shared" si="0"/>
        <v>147175.57</v>
      </c>
      <c r="I21" s="32">
        <f t="shared" si="1"/>
        <v>158033.74</v>
      </c>
      <c r="J21" s="32">
        <v>461185.13</v>
      </c>
      <c r="K21" s="32">
        <v>470050.07</v>
      </c>
      <c r="L21" s="32">
        <f t="shared" si="2"/>
        <v>213753.52000000002</v>
      </c>
      <c r="M21" s="32">
        <f t="shared" si="3"/>
        <v>194769.7</v>
      </c>
      <c r="N21" s="32">
        <v>683271.47</v>
      </c>
      <c r="O21" s="32">
        <v>773051.51</v>
      </c>
      <c r="P21" s="32">
        <f t="shared" si="4"/>
        <v>222086.33999999997</v>
      </c>
      <c r="Q21" s="32">
        <f t="shared" si="5"/>
        <v>303001.44</v>
      </c>
      <c r="R21" s="32">
        <v>943360.28</v>
      </c>
      <c r="S21" s="32">
        <v>956756.29</v>
      </c>
      <c r="T21" s="32">
        <f t="shared" si="6"/>
        <v>260088.81000000006</v>
      </c>
      <c r="U21" s="32">
        <f t="shared" si="7"/>
        <v>183704.78000000003</v>
      </c>
      <c r="V21" s="32">
        <v>1196259.3799999999</v>
      </c>
      <c r="W21" s="32">
        <v>1136617.03</v>
      </c>
      <c r="X21" s="32">
        <f t="shared" si="11"/>
        <v>252899.09999999986</v>
      </c>
      <c r="Y21" s="32">
        <f t="shared" si="14"/>
        <v>179860.74</v>
      </c>
      <c r="Z21" s="32">
        <f t="shared" si="12"/>
        <v>1196259.3799999999</v>
      </c>
      <c r="AA21" s="32">
        <f t="shared" si="13"/>
        <v>1136617.03</v>
      </c>
      <c r="AB21" s="36">
        <f t="shared" si="8"/>
        <v>-4.985737290519709</v>
      </c>
      <c r="AC21" s="36">
        <f t="shared" si="9"/>
        <v>67.309096595670709</v>
      </c>
      <c r="AD21" s="36">
        <f t="shared" si="10"/>
        <v>36.547171382636655</v>
      </c>
      <c r="AE21" s="32">
        <v>2911000</v>
      </c>
    </row>
    <row r="22" spans="1:31" ht="26.1" customHeight="1" x14ac:dyDescent="0.2">
      <c r="A22" s="34" t="s">
        <v>27</v>
      </c>
      <c r="B22" s="32">
        <v>48226582.490000002</v>
      </c>
      <c r="C22" s="32">
        <v>62718000</v>
      </c>
      <c r="D22" s="32">
        <v>3560152.23</v>
      </c>
      <c r="E22" s="32">
        <v>4604928.82</v>
      </c>
      <c r="F22" s="32">
        <v>7953282.2800000003</v>
      </c>
      <c r="G22" s="32">
        <v>9060802.1300000008</v>
      </c>
      <c r="H22" s="32">
        <f t="shared" si="0"/>
        <v>4393130.0500000007</v>
      </c>
      <c r="I22" s="32">
        <f t="shared" si="1"/>
        <v>4455873.3100000005</v>
      </c>
      <c r="J22" s="32">
        <v>12389664.68</v>
      </c>
      <c r="K22" s="32">
        <v>14303556.199999999</v>
      </c>
      <c r="L22" s="32">
        <f t="shared" si="2"/>
        <v>4436382.3999999994</v>
      </c>
      <c r="M22" s="32">
        <f t="shared" si="3"/>
        <v>5242754.0699999984</v>
      </c>
      <c r="N22" s="32">
        <v>16844221.780000001</v>
      </c>
      <c r="O22" s="32">
        <v>19607250.899999999</v>
      </c>
      <c r="P22" s="32">
        <f t="shared" si="4"/>
        <v>4454557.1000000015</v>
      </c>
      <c r="Q22" s="32">
        <f t="shared" si="5"/>
        <v>5303694.6999999993</v>
      </c>
      <c r="R22" s="32">
        <v>21281776.75</v>
      </c>
      <c r="S22" s="32">
        <v>24912371.699999999</v>
      </c>
      <c r="T22" s="32">
        <f t="shared" si="6"/>
        <v>4437554.9699999988</v>
      </c>
      <c r="U22" s="32">
        <f t="shared" si="7"/>
        <v>5305120.8000000007</v>
      </c>
      <c r="V22" s="32">
        <v>25653517.02</v>
      </c>
      <c r="W22" s="32">
        <v>30217492.5</v>
      </c>
      <c r="X22" s="32">
        <f t="shared" si="11"/>
        <v>4371740.2699999996</v>
      </c>
      <c r="Y22" s="32">
        <f t="shared" si="14"/>
        <v>5305120.8000000007</v>
      </c>
      <c r="Z22" s="32">
        <f t="shared" si="12"/>
        <v>25653517.02</v>
      </c>
      <c r="AA22" s="32">
        <f t="shared" si="13"/>
        <v>30217492.5</v>
      </c>
      <c r="AB22" s="36">
        <f t="shared" si="8"/>
        <v>17.790837320441611</v>
      </c>
      <c r="AC22" s="36">
        <f t="shared" si="9"/>
        <v>53.193727806276492</v>
      </c>
      <c r="AD22" s="36">
        <f t="shared" si="10"/>
        <v>48.179936381899935</v>
      </c>
      <c r="AE22" s="32">
        <v>65270000</v>
      </c>
    </row>
    <row r="23" spans="1:31" ht="26.1" customHeight="1" x14ac:dyDescent="0.2">
      <c r="A23" s="29" t="s">
        <v>51</v>
      </c>
      <c r="B23" s="30">
        <v>241617825.96000001</v>
      </c>
      <c r="C23" s="30">
        <v>305295000</v>
      </c>
      <c r="D23" s="30">
        <v>21879673.420000002</v>
      </c>
      <c r="E23" s="30">
        <v>33354921.950000003</v>
      </c>
      <c r="F23" s="30">
        <v>39458192.260000005</v>
      </c>
      <c r="G23" s="30">
        <v>56964149.269999996</v>
      </c>
      <c r="H23" s="30">
        <f t="shared" si="0"/>
        <v>17578518.840000004</v>
      </c>
      <c r="I23" s="30">
        <f t="shared" si="1"/>
        <v>23609227.319999993</v>
      </c>
      <c r="J23" s="30">
        <v>57086500.649999999</v>
      </c>
      <c r="K23" s="30">
        <v>81680530.719999999</v>
      </c>
      <c r="L23" s="30">
        <f t="shared" si="2"/>
        <v>17628308.389999993</v>
      </c>
      <c r="M23" s="30">
        <f t="shared" si="3"/>
        <v>24716381.450000003</v>
      </c>
      <c r="N23" s="30">
        <v>76163852.039999992</v>
      </c>
      <c r="O23" s="30">
        <v>105574093.95999999</v>
      </c>
      <c r="P23" s="30">
        <f t="shared" si="4"/>
        <v>19077351.389999993</v>
      </c>
      <c r="Q23" s="30">
        <f t="shared" si="5"/>
        <v>23893563.239999995</v>
      </c>
      <c r="R23" s="30">
        <v>94393535.629999995</v>
      </c>
      <c r="S23" s="30">
        <v>130053063.67</v>
      </c>
      <c r="T23" s="30">
        <f t="shared" si="6"/>
        <v>18229683.590000004</v>
      </c>
      <c r="U23" s="30">
        <f t="shared" si="7"/>
        <v>24478969.710000008</v>
      </c>
      <c r="V23" s="30">
        <v>113366072.49000001</v>
      </c>
      <c r="W23" s="30">
        <v>155551424.15999997</v>
      </c>
      <c r="X23" s="30">
        <f t="shared" si="11"/>
        <v>18972536.860000014</v>
      </c>
      <c r="Y23" s="30">
        <f>SUM(Y24:Y28)</f>
        <v>25551647.889999997</v>
      </c>
      <c r="Z23" s="30">
        <f t="shared" si="12"/>
        <v>113366072.49000001</v>
      </c>
      <c r="AA23" s="30">
        <f t="shared" si="13"/>
        <v>155604711.56</v>
      </c>
      <c r="AB23" s="35">
        <f t="shared" si="8"/>
        <v>37.258624332889234</v>
      </c>
      <c r="AC23" s="35">
        <f t="shared" si="9"/>
        <v>46.919581384184724</v>
      </c>
      <c r="AD23" s="35">
        <f t="shared" si="10"/>
        <v>50.968640678687827</v>
      </c>
      <c r="AE23" s="30">
        <f>SUM(AE24:AE28)</f>
        <v>337823000</v>
      </c>
    </row>
    <row r="24" spans="1:31" ht="26.1" customHeight="1" x14ac:dyDescent="0.2">
      <c r="A24" s="34" t="s">
        <v>28</v>
      </c>
      <c r="B24" s="32">
        <v>186479375.87</v>
      </c>
      <c r="C24" s="32">
        <v>232692000</v>
      </c>
      <c r="D24" s="32">
        <v>19330917.870000001</v>
      </c>
      <c r="E24" s="32">
        <v>27286629.66</v>
      </c>
      <c r="F24" s="32">
        <v>33441934.960000001</v>
      </c>
      <c r="G24" s="32">
        <v>46320593.380000003</v>
      </c>
      <c r="H24" s="32">
        <f t="shared" si="0"/>
        <v>14111017.09</v>
      </c>
      <c r="I24" s="32">
        <f t="shared" si="1"/>
        <v>19033963.720000003</v>
      </c>
      <c r="J24" s="32">
        <v>47632527.990000002</v>
      </c>
      <c r="K24" s="32">
        <v>65385470.149999999</v>
      </c>
      <c r="L24" s="32">
        <f t="shared" si="2"/>
        <v>14190593.030000001</v>
      </c>
      <c r="M24" s="32">
        <f t="shared" si="3"/>
        <v>19064876.769999996</v>
      </c>
      <c r="N24" s="32">
        <v>61844243.039999999</v>
      </c>
      <c r="O24" s="32">
        <v>84353807.629999995</v>
      </c>
      <c r="P24" s="32">
        <f t="shared" si="4"/>
        <v>14211715.049999997</v>
      </c>
      <c r="Q24" s="32">
        <f t="shared" si="5"/>
        <v>18968337.479999997</v>
      </c>
      <c r="R24" s="32">
        <v>76056816.549999997</v>
      </c>
      <c r="S24" s="32">
        <v>103435772.81</v>
      </c>
      <c r="T24" s="32">
        <f t="shared" si="6"/>
        <v>14212573.509999998</v>
      </c>
      <c r="U24" s="32">
        <f t="shared" si="7"/>
        <v>19081965.180000007</v>
      </c>
      <c r="V24" s="32">
        <v>90272173.239999995</v>
      </c>
      <c r="W24" s="32">
        <v>122349566.70999999</v>
      </c>
      <c r="X24" s="32">
        <f t="shared" si="11"/>
        <v>14215356.689999998</v>
      </c>
      <c r="Y24" s="32">
        <v>18961256.059999999</v>
      </c>
      <c r="Z24" s="32">
        <f t="shared" si="12"/>
        <v>90272173.239999995</v>
      </c>
      <c r="AA24" s="32">
        <f t="shared" si="13"/>
        <v>122397028.87</v>
      </c>
      <c r="AB24" s="36">
        <f t="shared" si="8"/>
        <v>35.586664724014142</v>
      </c>
      <c r="AC24" s="36">
        <f t="shared" si="9"/>
        <v>48.408663327429444</v>
      </c>
      <c r="AD24" s="36">
        <f t="shared" si="10"/>
        <v>52.600445597614019</v>
      </c>
      <c r="AE24" s="32">
        <v>264279000</v>
      </c>
    </row>
    <row r="25" spans="1:31" ht="26.1" customHeight="1" x14ac:dyDescent="0.2">
      <c r="A25" s="34" t="s">
        <v>29</v>
      </c>
      <c r="B25" s="32">
        <v>7242483.4000000004</v>
      </c>
      <c r="C25" s="32">
        <v>10070000</v>
      </c>
      <c r="D25" s="32">
        <v>529216.49</v>
      </c>
      <c r="E25" s="32">
        <v>957792.35</v>
      </c>
      <c r="F25" s="32">
        <v>1079945.21</v>
      </c>
      <c r="G25" s="32">
        <v>1736685.41</v>
      </c>
      <c r="H25" s="32">
        <f t="shared" si="0"/>
        <v>550728.72</v>
      </c>
      <c r="I25" s="32">
        <f t="shared" si="1"/>
        <v>778893.05999999994</v>
      </c>
      <c r="J25" s="32">
        <v>1721415.97</v>
      </c>
      <c r="K25" s="32">
        <v>2543320.19</v>
      </c>
      <c r="L25" s="32">
        <f t="shared" si="2"/>
        <v>641470.76</v>
      </c>
      <c r="M25" s="32">
        <f t="shared" si="3"/>
        <v>806634.78</v>
      </c>
      <c r="N25" s="32">
        <v>2340839.94</v>
      </c>
      <c r="O25" s="32">
        <v>3395838.64</v>
      </c>
      <c r="P25" s="32">
        <f t="shared" si="4"/>
        <v>619423.97</v>
      </c>
      <c r="Q25" s="32">
        <f t="shared" si="5"/>
        <v>852518.45000000019</v>
      </c>
      <c r="R25" s="32">
        <v>2955521.47</v>
      </c>
      <c r="S25" s="32">
        <v>4323339.38</v>
      </c>
      <c r="T25" s="32">
        <f t="shared" si="6"/>
        <v>614681.53000000026</v>
      </c>
      <c r="U25" s="32">
        <f t="shared" si="7"/>
        <v>927500.73999999976</v>
      </c>
      <c r="V25" s="32">
        <v>3570241.04</v>
      </c>
      <c r="W25" s="32">
        <v>5234372.68</v>
      </c>
      <c r="X25" s="32">
        <f t="shared" si="11"/>
        <v>614719.56999999983</v>
      </c>
      <c r="Y25" s="32">
        <f t="shared" si="14"/>
        <v>911033.29999999981</v>
      </c>
      <c r="Z25" s="32">
        <f t="shared" si="12"/>
        <v>3570241.04</v>
      </c>
      <c r="AA25" s="32">
        <f t="shared" si="13"/>
        <v>5234372.68</v>
      </c>
      <c r="AB25" s="36">
        <f t="shared" si="8"/>
        <v>46.611184549040971</v>
      </c>
      <c r="AC25" s="36">
        <f t="shared" si="9"/>
        <v>49.295812538555488</v>
      </c>
      <c r="AD25" s="36">
        <f t="shared" si="10"/>
        <v>51.979867725918574</v>
      </c>
      <c r="AE25" s="32">
        <v>11307000</v>
      </c>
    </row>
    <row r="26" spans="1:31" ht="26.1" customHeight="1" x14ac:dyDescent="0.2">
      <c r="A26" s="34" t="s">
        <v>30</v>
      </c>
      <c r="B26" s="32">
        <v>46120821.530000001</v>
      </c>
      <c r="C26" s="32">
        <v>59318000</v>
      </c>
      <c r="D26" s="32">
        <v>1943143.53</v>
      </c>
      <c r="E26" s="32">
        <v>5013644.71</v>
      </c>
      <c r="F26" s="32">
        <v>4794654.71</v>
      </c>
      <c r="G26" s="32">
        <v>8747185.6999999993</v>
      </c>
      <c r="H26" s="32">
        <f t="shared" si="0"/>
        <v>2851511.1799999997</v>
      </c>
      <c r="I26" s="32">
        <f t="shared" si="1"/>
        <v>3733540.9899999993</v>
      </c>
      <c r="J26" s="32">
        <v>7480291.9000000004</v>
      </c>
      <c r="K26" s="32">
        <v>13497089.84</v>
      </c>
      <c r="L26" s="32">
        <f t="shared" si="2"/>
        <v>2685637.1900000004</v>
      </c>
      <c r="M26" s="32">
        <f t="shared" si="3"/>
        <v>4749904.1400000006</v>
      </c>
      <c r="N26" s="32">
        <v>11548621.59</v>
      </c>
      <c r="O26" s="32">
        <v>17381084.949999999</v>
      </c>
      <c r="P26" s="32">
        <f t="shared" si="4"/>
        <v>4068329.6899999995</v>
      </c>
      <c r="Q26" s="32">
        <f t="shared" si="5"/>
        <v>3883995.1099999994</v>
      </c>
      <c r="R26" s="32">
        <v>14800156.199999999</v>
      </c>
      <c r="S26" s="32">
        <v>21667843.870000001</v>
      </c>
      <c r="T26" s="32">
        <f t="shared" si="6"/>
        <v>3251534.6099999994</v>
      </c>
      <c r="U26" s="32">
        <f t="shared" si="7"/>
        <v>4286758.9200000018</v>
      </c>
      <c r="V26" s="32">
        <v>18776171.059999999</v>
      </c>
      <c r="W26" s="32">
        <v>27167271.719999999</v>
      </c>
      <c r="X26" s="32">
        <f t="shared" si="11"/>
        <v>3976014.8599999994</v>
      </c>
      <c r="Y26" s="32">
        <f t="shared" si="14"/>
        <v>5499427.8499999978</v>
      </c>
      <c r="Z26" s="32">
        <f t="shared" si="12"/>
        <v>18776171.059999999</v>
      </c>
      <c r="AA26" s="32">
        <f t="shared" si="13"/>
        <v>27167271.719999999</v>
      </c>
      <c r="AB26" s="36">
        <f t="shared" si="8"/>
        <v>44.690158782564907</v>
      </c>
      <c r="AC26" s="36">
        <f t="shared" si="9"/>
        <v>40.710833929501341</v>
      </c>
      <c r="AD26" s="36">
        <f t="shared" si="10"/>
        <v>45.799372399608885</v>
      </c>
      <c r="AE26" s="32">
        <v>58681000</v>
      </c>
    </row>
    <row r="27" spans="1:31" ht="26.1" customHeight="1" x14ac:dyDescent="0.2">
      <c r="A27" s="34" t="s">
        <v>31</v>
      </c>
      <c r="B27" s="32">
        <v>1207048.19</v>
      </c>
      <c r="C27" s="32">
        <v>2500000</v>
      </c>
      <c r="D27" s="32">
        <v>34251.019999999997</v>
      </c>
      <c r="E27" s="32">
        <v>42447.25</v>
      </c>
      <c r="F27" s="32">
        <v>47813.07</v>
      </c>
      <c r="G27" s="32">
        <v>52346.94</v>
      </c>
      <c r="H27" s="32">
        <f t="shared" si="0"/>
        <v>13562.050000000003</v>
      </c>
      <c r="I27" s="32">
        <f t="shared" si="1"/>
        <v>9899.6900000000023</v>
      </c>
      <c r="J27" s="32">
        <v>106240.62</v>
      </c>
      <c r="K27" s="32">
        <v>85688.33</v>
      </c>
      <c r="L27" s="32">
        <f t="shared" si="2"/>
        <v>58427.549999999996</v>
      </c>
      <c r="M27" s="32">
        <f t="shared" si="3"/>
        <v>33341.39</v>
      </c>
      <c r="N27" s="32">
        <v>231710.07999999999</v>
      </c>
      <c r="O27" s="32">
        <v>211978.66</v>
      </c>
      <c r="P27" s="32">
        <f t="shared" si="4"/>
        <v>125469.45999999999</v>
      </c>
      <c r="Q27" s="32">
        <f t="shared" si="5"/>
        <v>126290.33</v>
      </c>
      <c r="R27" s="32">
        <v>330290.81</v>
      </c>
      <c r="S27" s="32">
        <v>332310.33</v>
      </c>
      <c r="T27" s="32">
        <f t="shared" si="6"/>
        <v>98580.73000000001</v>
      </c>
      <c r="U27" s="32">
        <f t="shared" si="7"/>
        <v>120331.67000000001</v>
      </c>
      <c r="V27" s="32">
        <v>445303.45</v>
      </c>
      <c r="W27" s="32">
        <v>444002.57</v>
      </c>
      <c r="X27" s="32">
        <f t="shared" si="11"/>
        <v>115012.64000000001</v>
      </c>
      <c r="Y27" s="32">
        <v>117517.48</v>
      </c>
      <c r="Z27" s="32">
        <f t="shared" si="12"/>
        <v>445303.45</v>
      </c>
      <c r="AA27" s="32">
        <f t="shared" si="13"/>
        <v>449827.81</v>
      </c>
      <c r="AB27" s="36">
        <f t="shared" si="8"/>
        <v>1.0160172799020502</v>
      </c>
      <c r="AC27" s="36">
        <f t="shared" si="9"/>
        <v>36.891936352599146</v>
      </c>
      <c r="AD27" s="36">
        <f t="shared" si="10"/>
        <v>17.993112400000001</v>
      </c>
      <c r="AE27" s="32">
        <v>2786000</v>
      </c>
    </row>
    <row r="28" spans="1:31" ht="26.1" customHeight="1" x14ac:dyDescent="0.2">
      <c r="A28" s="34" t="s">
        <v>32</v>
      </c>
      <c r="B28" s="32">
        <v>568096.97</v>
      </c>
      <c r="C28" s="32">
        <v>715000</v>
      </c>
      <c r="D28" s="32">
        <v>42144.51</v>
      </c>
      <c r="E28" s="32">
        <v>54407.98</v>
      </c>
      <c r="F28" s="32">
        <v>93844.31</v>
      </c>
      <c r="G28" s="32">
        <v>107337.84</v>
      </c>
      <c r="H28" s="32">
        <f t="shared" si="0"/>
        <v>51699.799999999996</v>
      </c>
      <c r="I28" s="32">
        <f t="shared" si="1"/>
        <v>52929.859999999993</v>
      </c>
      <c r="J28" s="32">
        <v>146024.17000000001</v>
      </c>
      <c r="K28" s="32">
        <v>168962.21</v>
      </c>
      <c r="L28" s="32">
        <f t="shared" si="2"/>
        <v>52179.860000000015</v>
      </c>
      <c r="M28" s="32">
        <f t="shared" si="3"/>
        <v>61624.369999999995</v>
      </c>
      <c r="N28" s="32">
        <v>198437.39</v>
      </c>
      <c r="O28" s="32">
        <v>231384.08</v>
      </c>
      <c r="P28" s="32">
        <f t="shared" si="4"/>
        <v>52413.22</v>
      </c>
      <c r="Q28" s="32">
        <f t="shared" si="5"/>
        <v>62421.869999999995</v>
      </c>
      <c r="R28" s="32">
        <v>250750.6</v>
      </c>
      <c r="S28" s="32">
        <v>293797.28000000003</v>
      </c>
      <c r="T28" s="32">
        <f t="shared" si="6"/>
        <v>52313.209999999992</v>
      </c>
      <c r="U28" s="32">
        <f t="shared" si="7"/>
        <v>62413.200000000041</v>
      </c>
      <c r="V28" s="32">
        <v>302183.7</v>
      </c>
      <c r="W28" s="32">
        <v>356210.48</v>
      </c>
      <c r="X28" s="32">
        <f t="shared" si="11"/>
        <v>51433.100000000006</v>
      </c>
      <c r="Y28" s="32">
        <f t="shared" si="14"/>
        <v>62413.199999999953</v>
      </c>
      <c r="Z28" s="32">
        <f t="shared" si="12"/>
        <v>302183.7</v>
      </c>
      <c r="AA28" s="32">
        <f t="shared" si="13"/>
        <v>356210.48</v>
      </c>
      <c r="AB28" s="36">
        <f t="shared" si="8"/>
        <v>17.878786976266412</v>
      </c>
      <c r="AC28" s="36">
        <f t="shared" si="9"/>
        <v>53.192274551297118</v>
      </c>
      <c r="AD28" s="36">
        <f t="shared" si="10"/>
        <v>49.819647552447549</v>
      </c>
      <c r="AE28" s="32">
        <v>770000</v>
      </c>
    </row>
    <row r="29" spans="1:31" ht="26.1" customHeight="1" x14ac:dyDescent="0.2">
      <c r="A29" s="29" t="s">
        <v>49</v>
      </c>
      <c r="B29" s="30">
        <v>162819634.66999999</v>
      </c>
      <c r="C29" s="30">
        <v>305626000</v>
      </c>
      <c r="D29" s="30">
        <v>8649212.290000001</v>
      </c>
      <c r="E29" s="30">
        <v>5250136.4099999992</v>
      </c>
      <c r="F29" s="30">
        <v>22496644.899999999</v>
      </c>
      <c r="G29" s="30">
        <v>18848382.029999997</v>
      </c>
      <c r="H29" s="30">
        <f t="shared" si="0"/>
        <v>13847432.609999998</v>
      </c>
      <c r="I29" s="30">
        <f t="shared" si="1"/>
        <v>13598245.619999997</v>
      </c>
      <c r="J29" s="30">
        <v>34296541.990000002</v>
      </c>
      <c r="K29" s="30">
        <v>34160123.470000006</v>
      </c>
      <c r="L29" s="30">
        <f t="shared" si="2"/>
        <v>11799897.090000004</v>
      </c>
      <c r="M29" s="30">
        <f t="shared" si="3"/>
        <v>15311741.440000009</v>
      </c>
      <c r="N29" s="30">
        <v>47077150.880000003</v>
      </c>
      <c r="O29" s="30">
        <v>48124008.460000001</v>
      </c>
      <c r="P29" s="30">
        <f t="shared" si="4"/>
        <v>12780608.890000001</v>
      </c>
      <c r="Q29" s="30">
        <f t="shared" si="5"/>
        <v>13963884.989999995</v>
      </c>
      <c r="R29" s="30">
        <v>55777059.970000006</v>
      </c>
      <c r="S29" s="30">
        <v>65328547.649999999</v>
      </c>
      <c r="T29" s="30">
        <f t="shared" si="6"/>
        <v>8699909.0900000036</v>
      </c>
      <c r="U29" s="30">
        <f t="shared" si="7"/>
        <v>17204539.189999998</v>
      </c>
      <c r="V29" s="30">
        <v>65766650.240000002</v>
      </c>
      <c r="W29" s="30">
        <f>SUM(W30:W36)</f>
        <v>76202250.140000001</v>
      </c>
      <c r="X29" s="30">
        <f t="shared" si="11"/>
        <v>9989590.2699999958</v>
      </c>
      <c r="Y29" s="30">
        <f>SUM(Y30:Y36)</f>
        <v>11319356.200000001</v>
      </c>
      <c r="Z29" s="30">
        <f t="shared" si="12"/>
        <v>65766650.240000002</v>
      </c>
      <c r="AA29" s="30">
        <f t="shared" si="13"/>
        <v>76647903.849999994</v>
      </c>
      <c r="AB29" s="35">
        <f t="shared" si="8"/>
        <v>16.545245303343567</v>
      </c>
      <c r="AC29" s="35">
        <f t="shared" si="9"/>
        <v>40.392333746046482</v>
      </c>
      <c r="AD29" s="35">
        <f t="shared" si="10"/>
        <v>25.07898668634213</v>
      </c>
      <c r="AE29" s="30">
        <f>SUM(AE30:AE36)</f>
        <v>259698000</v>
      </c>
    </row>
    <row r="30" spans="1:31" ht="26.1" customHeight="1" x14ac:dyDescent="0.2">
      <c r="A30" s="34" t="s">
        <v>33</v>
      </c>
      <c r="B30" s="32">
        <v>133124320.68000001</v>
      </c>
      <c r="C30" s="32">
        <v>278396000</v>
      </c>
      <c r="D30" s="32">
        <v>8390062.1500000004</v>
      </c>
      <c r="E30" s="32">
        <v>4898867.5599999996</v>
      </c>
      <c r="F30" s="32">
        <v>20967871.329999998</v>
      </c>
      <c r="G30" s="32">
        <v>17231467.989999998</v>
      </c>
      <c r="H30" s="32">
        <f t="shared" si="0"/>
        <v>12577809.179999998</v>
      </c>
      <c r="I30" s="32">
        <f t="shared" si="1"/>
        <v>12332600.43</v>
      </c>
      <c r="J30" s="32">
        <v>31485879.920000002</v>
      </c>
      <c r="K30" s="32">
        <v>30513651.079999998</v>
      </c>
      <c r="L30" s="32">
        <f t="shared" si="2"/>
        <v>10518008.590000004</v>
      </c>
      <c r="M30" s="32">
        <f t="shared" si="3"/>
        <v>13282183.09</v>
      </c>
      <c r="N30" s="32">
        <v>42751781.310000002</v>
      </c>
      <c r="O30" s="32">
        <v>42944592.270000003</v>
      </c>
      <c r="P30" s="32">
        <f t="shared" si="4"/>
        <v>11265901.390000001</v>
      </c>
      <c r="Q30" s="32">
        <f t="shared" si="5"/>
        <v>12430941.190000005</v>
      </c>
      <c r="R30" s="32">
        <v>48902575.590000004</v>
      </c>
      <c r="S30" s="32">
        <v>56280676.82</v>
      </c>
      <c r="T30" s="32">
        <f t="shared" si="6"/>
        <v>6150794.2800000012</v>
      </c>
      <c r="U30" s="32">
        <f t="shared" si="7"/>
        <v>13336084.549999997</v>
      </c>
      <c r="V30" s="32">
        <v>57479996.789999999</v>
      </c>
      <c r="W30" s="32">
        <v>65436851.079999998</v>
      </c>
      <c r="X30" s="32">
        <f t="shared" si="11"/>
        <v>8577421.1999999955</v>
      </c>
      <c r="Y30" s="32">
        <v>9532612.3800000008</v>
      </c>
      <c r="Z30" s="32">
        <f t="shared" si="12"/>
        <v>57479996.789999999</v>
      </c>
      <c r="AA30" s="32">
        <f t="shared" si="13"/>
        <v>65813289.200000003</v>
      </c>
      <c r="AB30" s="36">
        <f t="shared" si="8"/>
        <v>14.497725948811773</v>
      </c>
      <c r="AC30" s="36">
        <f t="shared" si="9"/>
        <v>43.177682707706417</v>
      </c>
      <c r="AD30" s="36">
        <f t="shared" si="10"/>
        <v>23.640170548427424</v>
      </c>
      <c r="AE30" s="32">
        <v>227219000</v>
      </c>
    </row>
    <row r="31" spans="1:31" ht="26.1" customHeight="1" x14ac:dyDescent="0.2">
      <c r="A31" s="34" t="s">
        <v>34</v>
      </c>
      <c r="B31" s="32">
        <v>1745194.41</v>
      </c>
      <c r="C31" s="32">
        <v>4342000</v>
      </c>
      <c r="D31" s="32">
        <v>9120.36</v>
      </c>
      <c r="E31" s="32">
        <v>29643.040000000001</v>
      </c>
      <c r="F31" s="32">
        <v>79489.89</v>
      </c>
      <c r="G31" s="32">
        <v>145156.32</v>
      </c>
      <c r="H31" s="32">
        <f t="shared" si="0"/>
        <v>70369.53</v>
      </c>
      <c r="I31" s="32">
        <f t="shared" si="1"/>
        <v>115513.28</v>
      </c>
      <c r="J31" s="32">
        <v>153593.78</v>
      </c>
      <c r="K31" s="32">
        <v>325095.64</v>
      </c>
      <c r="L31" s="32">
        <f t="shared" si="2"/>
        <v>74103.89</v>
      </c>
      <c r="M31" s="32">
        <f t="shared" si="3"/>
        <v>179939.32</v>
      </c>
      <c r="N31" s="32">
        <v>233018.95</v>
      </c>
      <c r="O31" s="32">
        <v>483951.28</v>
      </c>
      <c r="P31" s="32">
        <f t="shared" si="4"/>
        <v>79425.170000000013</v>
      </c>
      <c r="Q31" s="32">
        <f t="shared" si="5"/>
        <v>158855.64000000001</v>
      </c>
      <c r="R31" s="32">
        <v>495687.46</v>
      </c>
      <c r="S31" s="32">
        <v>822396.28</v>
      </c>
      <c r="T31" s="32">
        <f t="shared" si="6"/>
        <v>262668.51</v>
      </c>
      <c r="U31" s="32">
        <f t="shared" si="7"/>
        <v>338445</v>
      </c>
      <c r="V31" s="32">
        <v>674646.82</v>
      </c>
      <c r="W31" s="32">
        <v>1006893.01</v>
      </c>
      <c r="X31" s="32">
        <f t="shared" si="11"/>
        <v>178959.35999999993</v>
      </c>
      <c r="Y31" s="32">
        <v>202211.62</v>
      </c>
      <c r="Z31" s="32">
        <f t="shared" si="12"/>
        <v>674646.82</v>
      </c>
      <c r="AA31" s="32">
        <f t="shared" si="13"/>
        <v>1024607.9</v>
      </c>
      <c r="AB31" s="36">
        <f t="shared" si="8"/>
        <v>51.873227535557064</v>
      </c>
      <c r="AC31" s="36">
        <f t="shared" si="9"/>
        <v>38.657402071325677</v>
      </c>
      <c r="AD31" s="36">
        <f t="shared" si="10"/>
        <v>23.597602487333027</v>
      </c>
      <c r="AE31" s="32">
        <v>3570000</v>
      </c>
    </row>
    <row r="32" spans="1:31" ht="26.1" customHeight="1" x14ac:dyDescent="0.2">
      <c r="A32" s="34" t="s">
        <v>35</v>
      </c>
      <c r="B32" s="32">
        <v>1327886</v>
      </c>
      <c r="C32" s="32">
        <v>838000</v>
      </c>
      <c r="D32" s="32">
        <v>124677.3</v>
      </c>
      <c r="E32" s="32">
        <v>32988.800000000003</v>
      </c>
      <c r="F32" s="32">
        <v>477937.45</v>
      </c>
      <c r="G32" s="32">
        <v>107745.3</v>
      </c>
      <c r="H32" s="32">
        <f t="shared" si="0"/>
        <v>353260.15</v>
      </c>
      <c r="I32" s="32">
        <f t="shared" si="1"/>
        <v>74756.5</v>
      </c>
      <c r="J32" s="32">
        <v>491107.96</v>
      </c>
      <c r="K32" s="32">
        <v>159746.79999999999</v>
      </c>
      <c r="L32" s="32">
        <f t="shared" si="2"/>
        <v>13170.510000000009</v>
      </c>
      <c r="M32" s="32">
        <f t="shared" si="3"/>
        <v>52001.499999999985</v>
      </c>
      <c r="N32" s="32">
        <v>537117.16</v>
      </c>
      <c r="O32" s="32">
        <v>204807.6</v>
      </c>
      <c r="P32" s="32">
        <f t="shared" si="4"/>
        <v>46009.200000000012</v>
      </c>
      <c r="Q32" s="32">
        <f t="shared" si="5"/>
        <v>45060.800000000017</v>
      </c>
      <c r="R32" s="32">
        <v>609357.39</v>
      </c>
      <c r="S32" s="32">
        <v>340989.1</v>
      </c>
      <c r="T32" s="32">
        <f t="shared" si="6"/>
        <v>72240.229999999981</v>
      </c>
      <c r="U32" s="32">
        <f t="shared" si="7"/>
        <v>136181.49999999997</v>
      </c>
      <c r="V32" s="32">
        <v>632999.59</v>
      </c>
      <c r="W32" s="32">
        <f>402277.35</f>
        <v>402277.35</v>
      </c>
      <c r="X32" s="32">
        <f t="shared" si="11"/>
        <v>23642.199999999953</v>
      </c>
      <c r="Y32" s="32">
        <f t="shared" si="14"/>
        <v>61288.25</v>
      </c>
      <c r="Z32" s="32">
        <f t="shared" si="12"/>
        <v>632999.59</v>
      </c>
      <c r="AA32" s="32">
        <f t="shared" si="13"/>
        <v>402277.35</v>
      </c>
      <c r="AB32" s="36">
        <f t="shared" si="8"/>
        <v>-36.449034666831302</v>
      </c>
      <c r="AC32" s="36">
        <f t="shared" si="9"/>
        <v>47.669723907022139</v>
      </c>
      <c r="AD32" s="36">
        <f t="shared" si="10"/>
        <v>48.004457040572788</v>
      </c>
      <c r="AE32" s="32">
        <v>900000</v>
      </c>
    </row>
    <row r="33" spans="1:31" ht="26.1" customHeight="1" x14ac:dyDescent="0.2">
      <c r="A33" s="34" t="s">
        <v>36</v>
      </c>
      <c r="B33" s="32">
        <v>21415440.359999999</v>
      </c>
      <c r="C33" s="32">
        <v>14230000</v>
      </c>
      <c r="D33" s="32">
        <v>125352.48</v>
      </c>
      <c r="E33" s="32">
        <v>288637.01</v>
      </c>
      <c r="F33" s="32">
        <v>869009.14</v>
      </c>
      <c r="G33" s="32">
        <v>1240477.8600000001</v>
      </c>
      <c r="H33" s="32">
        <f t="shared" si="0"/>
        <v>743656.66</v>
      </c>
      <c r="I33" s="32">
        <f t="shared" si="1"/>
        <v>951840.85000000009</v>
      </c>
      <c r="J33" s="32">
        <v>1966856.86</v>
      </c>
      <c r="K33" s="32">
        <v>2615410.19</v>
      </c>
      <c r="L33" s="32">
        <f t="shared" si="2"/>
        <v>1097847.7200000002</v>
      </c>
      <c r="M33" s="32">
        <f t="shared" si="3"/>
        <v>1374932.3299999998</v>
      </c>
      <c r="N33" s="32">
        <v>3090275.86</v>
      </c>
      <c r="O33" s="32">
        <v>3699238.47</v>
      </c>
      <c r="P33" s="32">
        <f t="shared" si="4"/>
        <v>1123418.9999999998</v>
      </c>
      <c r="Q33" s="32">
        <f t="shared" si="5"/>
        <v>1083828.2800000003</v>
      </c>
      <c r="R33" s="32">
        <v>4703807.99</v>
      </c>
      <c r="S33" s="32">
        <v>6720655.5999999996</v>
      </c>
      <c r="T33" s="32">
        <f t="shared" si="6"/>
        <v>1613532.1300000004</v>
      </c>
      <c r="U33" s="32">
        <f t="shared" si="7"/>
        <v>3021417.1299999994</v>
      </c>
      <c r="V33" s="32">
        <v>5804415.5</v>
      </c>
      <c r="W33" s="32">
        <f>8068158.23+7200</f>
        <v>8075358.2300000004</v>
      </c>
      <c r="X33" s="32">
        <f t="shared" si="11"/>
        <v>1100607.5099999998</v>
      </c>
      <c r="Y33" s="32">
        <v>1365233.76</v>
      </c>
      <c r="Z33" s="32">
        <f t="shared" si="12"/>
        <v>5804415.5</v>
      </c>
      <c r="AA33" s="32">
        <f t="shared" si="13"/>
        <v>8085889.3599999994</v>
      </c>
      <c r="AB33" s="36">
        <f t="shared" si="8"/>
        <v>39.305832947348435</v>
      </c>
      <c r="AC33" s="36">
        <f t="shared" si="9"/>
        <v>27.103881136348484</v>
      </c>
      <c r="AD33" s="36">
        <f t="shared" si="10"/>
        <v>56.822834574841877</v>
      </c>
      <c r="AE33" s="32">
        <v>19687000</v>
      </c>
    </row>
    <row r="34" spans="1:31" ht="26.1" customHeight="1" x14ac:dyDescent="0.2">
      <c r="A34" s="34" t="s">
        <v>54</v>
      </c>
      <c r="B34" s="32">
        <v>110783.49</v>
      </c>
      <c r="C34" s="32">
        <v>208000</v>
      </c>
      <c r="D34" s="32">
        <v>0</v>
      </c>
      <c r="E34" s="32">
        <v>0</v>
      </c>
      <c r="F34" s="32">
        <v>10107.09</v>
      </c>
      <c r="G34" s="32">
        <v>11808.56</v>
      </c>
      <c r="H34" s="32">
        <f t="shared" si="0"/>
        <v>10107.09</v>
      </c>
      <c r="I34" s="32">
        <f t="shared" si="1"/>
        <v>11808.56</v>
      </c>
      <c r="J34" s="32">
        <v>13278.46</v>
      </c>
      <c r="K34" s="32">
        <v>11808.56</v>
      </c>
      <c r="L34" s="32">
        <f t="shared" si="2"/>
        <v>3171.369999999999</v>
      </c>
      <c r="M34" s="32">
        <f t="shared" si="3"/>
        <v>0</v>
      </c>
      <c r="N34" s="32">
        <v>22034.43</v>
      </c>
      <c r="O34" s="32">
        <v>19064.509999999998</v>
      </c>
      <c r="P34" s="32">
        <f t="shared" si="4"/>
        <v>8755.9700000000012</v>
      </c>
      <c r="Q34" s="32">
        <f t="shared" si="5"/>
        <v>7255.9499999999989</v>
      </c>
      <c r="R34" s="32">
        <v>35661.86</v>
      </c>
      <c r="S34" s="32">
        <v>53243.12</v>
      </c>
      <c r="T34" s="32">
        <f t="shared" si="6"/>
        <v>13627.43</v>
      </c>
      <c r="U34" s="32">
        <f t="shared" si="7"/>
        <v>34178.61</v>
      </c>
      <c r="V34" s="32">
        <v>35661.86</v>
      </c>
      <c r="W34" s="32">
        <v>60534.52</v>
      </c>
      <c r="X34" s="32">
        <f t="shared" si="11"/>
        <v>0</v>
      </c>
      <c r="Y34" s="32">
        <v>48260.97</v>
      </c>
      <c r="Z34" s="32">
        <f t="shared" si="12"/>
        <v>35661.86</v>
      </c>
      <c r="AA34" s="32">
        <f t="shared" si="13"/>
        <v>101504.09</v>
      </c>
      <c r="AB34" s="36">
        <f t="shared" si="8"/>
        <v>184.62926499066506</v>
      </c>
      <c r="AC34" s="36">
        <f t="shared" si="9"/>
        <v>32.190590854287045</v>
      </c>
      <c r="AD34" s="36">
        <f t="shared" si="10"/>
        <v>48.80004326923077</v>
      </c>
      <c r="AE34" s="32">
        <v>208000</v>
      </c>
    </row>
    <row r="35" spans="1:31" ht="27.95" customHeight="1" x14ac:dyDescent="0.2">
      <c r="A35" s="34" t="s">
        <v>55</v>
      </c>
      <c r="B35" s="32">
        <v>4018922.13</v>
      </c>
      <c r="C35" s="32">
        <v>5450000</v>
      </c>
      <c r="D35" s="32">
        <v>0</v>
      </c>
      <c r="E35" s="32">
        <v>0</v>
      </c>
      <c r="F35" s="32">
        <v>86280</v>
      </c>
      <c r="G35" s="32">
        <v>111726</v>
      </c>
      <c r="H35" s="32">
        <f t="shared" si="0"/>
        <v>86280</v>
      </c>
      <c r="I35" s="32">
        <f t="shared" si="1"/>
        <v>111726</v>
      </c>
      <c r="J35" s="32">
        <v>179875.01</v>
      </c>
      <c r="K35" s="32">
        <v>534411.19999999995</v>
      </c>
      <c r="L35" s="32">
        <f t="shared" si="2"/>
        <v>93595.010000000009</v>
      </c>
      <c r="M35" s="32">
        <f t="shared" si="3"/>
        <v>422685.19999999995</v>
      </c>
      <c r="N35" s="32">
        <v>382725.17</v>
      </c>
      <c r="O35" s="32">
        <v>772354.33</v>
      </c>
      <c r="P35" s="32">
        <f t="shared" si="4"/>
        <v>202850.15999999997</v>
      </c>
      <c r="Q35" s="32">
        <f t="shared" si="5"/>
        <v>237943.13</v>
      </c>
      <c r="R35" s="32">
        <v>725983.28</v>
      </c>
      <c r="S35" s="32">
        <v>1110586.73</v>
      </c>
      <c r="T35" s="32">
        <f t="shared" si="6"/>
        <v>343258.11000000004</v>
      </c>
      <c r="U35" s="32">
        <f t="shared" si="7"/>
        <v>338232.4</v>
      </c>
      <c r="V35" s="32">
        <v>834943.28</v>
      </c>
      <c r="W35" s="32">
        <v>1220335.95</v>
      </c>
      <c r="X35" s="32">
        <f t="shared" si="11"/>
        <v>108960</v>
      </c>
      <c r="Y35" s="32">
        <f t="shared" si="14"/>
        <v>109749.21999999997</v>
      </c>
      <c r="Z35" s="32">
        <f t="shared" si="12"/>
        <v>834943.28</v>
      </c>
      <c r="AA35" s="32">
        <f t="shared" si="13"/>
        <v>1220335.95</v>
      </c>
      <c r="AB35" s="36">
        <f t="shared" si="8"/>
        <v>46.15794620204619</v>
      </c>
      <c r="AC35" s="36">
        <f t="shared" si="9"/>
        <v>20.775303750411307</v>
      </c>
      <c r="AD35" s="36">
        <f t="shared" si="10"/>
        <v>22.391485321100919</v>
      </c>
      <c r="AE35" s="32">
        <v>5952000</v>
      </c>
    </row>
    <row r="36" spans="1:31" ht="27.95" customHeight="1" x14ac:dyDescent="0.2">
      <c r="A36" s="34" t="s">
        <v>37</v>
      </c>
      <c r="B36" s="32">
        <v>1077087.6000000001</v>
      </c>
      <c r="C36" s="32">
        <v>2162000</v>
      </c>
      <c r="D36" s="32">
        <v>0</v>
      </c>
      <c r="E36" s="32">
        <v>0</v>
      </c>
      <c r="F36" s="32">
        <v>5950</v>
      </c>
      <c r="G36" s="32">
        <v>0</v>
      </c>
      <c r="H36" s="32">
        <f t="shared" si="0"/>
        <v>5950</v>
      </c>
      <c r="I36" s="32">
        <f t="shared" si="1"/>
        <v>0</v>
      </c>
      <c r="J36" s="32">
        <v>5950</v>
      </c>
      <c r="K36" s="32">
        <v>0</v>
      </c>
      <c r="L36" s="32">
        <f t="shared" si="2"/>
        <v>0</v>
      </c>
      <c r="M36" s="32">
        <f t="shared" si="3"/>
        <v>0</v>
      </c>
      <c r="N36" s="32">
        <v>60198</v>
      </c>
      <c r="O36" s="32">
        <v>0</v>
      </c>
      <c r="P36" s="32">
        <f t="shared" si="4"/>
        <v>54248</v>
      </c>
      <c r="Q36" s="32">
        <f t="shared" si="5"/>
        <v>0</v>
      </c>
      <c r="R36" s="32">
        <v>303986.40000000002</v>
      </c>
      <c r="S36" s="32">
        <v>0</v>
      </c>
      <c r="T36" s="32">
        <f t="shared" si="6"/>
        <v>243788.40000000002</v>
      </c>
      <c r="U36" s="32">
        <f t="shared" si="7"/>
        <v>0</v>
      </c>
      <c r="V36" s="32">
        <v>303986.40000000002</v>
      </c>
      <c r="W36" s="32">
        <v>0</v>
      </c>
      <c r="X36" s="32">
        <f t="shared" si="11"/>
        <v>0</v>
      </c>
      <c r="Y36" s="32">
        <f t="shared" si="14"/>
        <v>0</v>
      </c>
      <c r="Z36" s="32">
        <f t="shared" si="12"/>
        <v>303986.40000000002</v>
      </c>
      <c r="AA36" s="32">
        <f t="shared" si="13"/>
        <v>0</v>
      </c>
      <c r="AB36" s="36">
        <f t="shared" si="8"/>
        <v>0</v>
      </c>
      <c r="AC36" s="36">
        <f t="shared" si="9"/>
        <v>28.222996903873</v>
      </c>
      <c r="AD36" s="36">
        <f t="shared" si="10"/>
        <v>0</v>
      </c>
      <c r="AE36" s="32">
        <v>2162000</v>
      </c>
    </row>
    <row r="37" spans="1:31" ht="26.1" customHeight="1" x14ac:dyDescent="0.2">
      <c r="A37" s="29" t="s">
        <v>38</v>
      </c>
      <c r="B37" s="30">
        <v>125981617.72</v>
      </c>
      <c r="C37" s="30">
        <v>157139000</v>
      </c>
      <c r="D37" s="30">
        <v>2474698.9700000002</v>
      </c>
      <c r="E37" s="30">
        <v>4905692.1400000006</v>
      </c>
      <c r="F37" s="30">
        <v>11074394.4</v>
      </c>
      <c r="G37" s="30">
        <v>17012149.020000003</v>
      </c>
      <c r="H37" s="30">
        <f t="shared" si="0"/>
        <v>8599695.4299999997</v>
      </c>
      <c r="I37" s="30">
        <f t="shared" si="1"/>
        <v>12106456.880000003</v>
      </c>
      <c r="J37" s="30">
        <v>19845671.899999999</v>
      </c>
      <c r="K37" s="30">
        <v>29817272.240000002</v>
      </c>
      <c r="L37" s="30">
        <f t="shared" si="2"/>
        <v>8771277.4999999981</v>
      </c>
      <c r="M37" s="30">
        <f t="shared" si="3"/>
        <v>12805123.219999999</v>
      </c>
      <c r="N37" s="30">
        <v>28549856.98</v>
      </c>
      <c r="O37" s="30">
        <v>48904875.319999993</v>
      </c>
      <c r="P37" s="30">
        <f t="shared" si="4"/>
        <v>8704185.0800000019</v>
      </c>
      <c r="Q37" s="30">
        <f t="shared" si="5"/>
        <v>19087603.079999991</v>
      </c>
      <c r="R37" s="30">
        <v>37356971.530000001</v>
      </c>
      <c r="S37" s="30">
        <v>61655088.520000003</v>
      </c>
      <c r="T37" s="30">
        <f t="shared" si="6"/>
        <v>8807114.5500000007</v>
      </c>
      <c r="U37" s="30">
        <f t="shared" si="7"/>
        <v>12750213.20000001</v>
      </c>
      <c r="V37" s="30">
        <v>45849923.009999998</v>
      </c>
      <c r="W37" s="30">
        <v>74569230.810000002</v>
      </c>
      <c r="X37" s="30">
        <f t="shared" si="11"/>
        <v>8492951.4799999967</v>
      </c>
      <c r="Y37" s="30">
        <f t="shared" si="14"/>
        <v>12914142.289999999</v>
      </c>
      <c r="Z37" s="30">
        <f t="shared" si="12"/>
        <v>45849923.009999998</v>
      </c>
      <c r="AA37" s="30">
        <f t="shared" si="13"/>
        <v>74569230.810000002</v>
      </c>
      <c r="AB37" s="35">
        <f t="shared" si="8"/>
        <v>62.637635822717172</v>
      </c>
      <c r="AC37" s="35">
        <f t="shared" si="9"/>
        <v>36.394137366852661</v>
      </c>
      <c r="AD37" s="35">
        <f t="shared" si="10"/>
        <v>47.454311666740914</v>
      </c>
      <c r="AE37" s="30">
        <f>SUM(AE38:AE42)</f>
        <v>181740000</v>
      </c>
    </row>
    <row r="38" spans="1:31" ht="26.1" customHeight="1" x14ac:dyDescent="0.2">
      <c r="A38" s="31" t="s">
        <v>56</v>
      </c>
      <c r="B38" s="32">
        <v>72995396.379999995</v>
      </c>
      <c r="C38" s="32">
        <v>84746000</v>
      </c>
      <c r="D38" s="32">
        <v>0</v>
      </c>
      <c r="E38" s="32">
        <v>0</v>
      </c>
      <c r="F38" s="32">
        <v>4396435</v>
      </c>
      <c r="G38" s="32">
        <v>6196100</v>
      </c>
      <c r="H38" s="32">
        <f t="shared" si="0"/>
        <v>4396435</v>
      </c>
      <c r="I38" s="32">
        <f t="shared" si="1"/>
        <v>6196100</v>
      </c>
      <c r="J38" s="32">
        <v>8792868</v>
      </c>
      <c r="K38" s="32">
        <v>12392200</v>
      </c>
      <c r="L38" s="32">
        <f t="shared" si="2"/>
        <v>4396433</v>
      </c>
      <c r="M38" s="32">
        <f t="shared" si="3"/>
        <v>6196100</v>
      </c>
      <c r="N38" s="32">
        <v>13189301</v>
      </c>
      <c r="O38" s="32">
        <v>25097616.010000002</v>
      </c>
      <c r="P38" s="32">
        <f t="shared" si="4"/>
        <v>4396433</v>
      </c>
      <c r="Q38" s="32">
        <f t="shared" si="5"/>
        <v>12705416.010000002</v>
      </c>
      <c r="R38" s="32">
        <v>17585734</v>
      </c>
      <c r="S38" s="32">
        <v>31293716.010000002</v>
      </c>
      <c r="T38" s="32">
        <f t="shared" si="6"/>
        <v>4396433</v>
      </c>
      <c r="U38" s="32">
        <f t="shared" si="7"/>
        <v>6196100</v>
      </c>
      <c r="V38" s="32">
        <v>21982167</v>
      </c>
      <c r="W38" s="32">
        <v>37489816.009999998</v>
      </c>
      <c r="X38" s="32">
        <f t="shared" si="11"/>
        <v>4396433</v>
      </c>
      <c r="Y38" s="32">
        <f t="shared" si="14"/>
        <v>6196099.9999999963</v>
      </c>
      <c r="Z38" s="32">
        <f t="shared" si="12"/>
        <v>21982167</v>
      </c>
      <c r="AA38" s="32">
        <f t="shared" si="13"/>
        <v>37489816.009999998</v>
      </c>
      <c r="AB38" s="36">
        <f t="shared" si="8"/>
        <v>70.546498031790932</v>
      </c>
      <c r="AC38" s="36">
        <f t="shared" si="9"/>
        <v>30.114456650889416</v>
      </c>
      <c r="AD38" s="36">
        <f t="shared" si="10"/>
        <v>44.237859025794727</v>
      </c>
      <c r="AE38" s="32">
        <v>100000000</v>
      </c>
    </row>
    <row r="39" spans="1:31" ht="26.1" customHeight="1" x14ac:dyDescent="0.2">
      <c r="A39" s="31" t="s">
        <v>39</v>
      </c>
      <c r="B39" s="32">
        <v>47461835.189999998</v>
      </c>
      <c r="C39" s="32">
        <v>63645000</v>
      </c>
      <c r="D39" s="32">
        <v>2293402.6800000002</v>
      </c>
      <c r="E39" s="32">
        <v>4726955.03</v>
      </c>
      <c r="F39" s="32">
        <v>6029437.3899999997</v>
      </c>
      <c r="G39" s="32">
        <v>10046110.73</v>
      </c>
      <c r="H39" s="32">
        <f t="shared" si="0"/>
        <v>3736034.7099999995</v>
      </c>
      <c r="I39" s="32">
        <f t="shared" si="1"/>
        <v>5319155.7</v>
      </c>
      <c r="J39" s="32">
        <v>9883840.5099999998</v>
      </c>
      <c r="K39" s="32">
        <v>16157373.279999999</v>
      </c>
      <c r="L39" s="32">
        <f t="shared" si="2"/>
        <v>3854403.12</v>
      </c>
      <c r="M39" s="32">
        <f t="shared" si="3"/>
        <v>6111262.5499999989</v>
      </c>
      <c r="N39" s="32">
        <v>13739180.02</v>
      </c>
      <c r="O39" s="32">
        <v>22294834.82</v>
      </c>
      <c r="P39" s="32">
        <f t="shared" si="4"/>
        <v>3855339.51</v>
      </c>
      <c r="Q39" s="32">
        <f t="shared" si="5"/>
        <v>6137461.540000001</v>
      </c>
      <c r="R39" s="32">
        <v>17645516.25</v>
      </c>
      <c r="S39" s="32">
        <v>28354831.050000001</v>
      </c>
      <c r="T39" s="32">
        <f t="shared" si="6"/>
        <v>3906336.2300000004</v>
      </c>
      <c r="U39" s="32">
        <f t="shared" si="7"/>
        <v>6059996.2300000004</v>
      </c>
      <c r="V39" s="32">
        <v>21104534.879999999</v>
      </c>
      <c r="W39" s="32">
        <v>34497893.57</v>
      </c>
      <c r="X39" s="32">
        <f t="shared" si="11"/>
        <v>3459018.629999999</v>
      </c>
      <c r="Y39" s="32">
        <f t="shared" si="14"/>
        <v>6143062.5199999996</v>
      </c>
      <c r="Z39" s="32">
        <f t="shared" si="12"/>
        <v>21104534.879999999</v>
      </c>
      <c r="AA39" s="32">
        <f t="shared" si="13"/>
        <v>34497893.57</v>
      </c>
      <c r="AB39" s="36">
        <f t="shared" si="8"/>
        <v>63.461994145591902</v>
      </c>
      <c r="AC39" s="36">
        <f t="shared" si="9"/>
        <v>44.466327093155961</v>
      </c>
      <c r="AD39" s="36">
        <f t="shared" si="10"/>
        <v>54.203619404509382</v>
      </c>
      <c r="AE39" s="32">
        <v>73134000</v>
      </c>
    </row>
    <row r="40" spans="1:31" ht="27.95" customHeight="1" x14ac:dyDescent="0.2">
      <c r="A40" s="31" t="s">
        <v>40</v>
      </c>
      <c r="B40" s="32">
        <v>4596731.6100000003</v>
      </c>
      <c r="C40" s="32">
        <v>8606000</v>
      </c>
      <c r="D40" s="32">
        <v>93755.97</v>
      </c>
      <c r="E40" s="32">
        <v>96737.11</v>
      </c>
      <c r="F40" s="32">
        <v>486022.01</v>
      </c>
      <c r="G40" s="32">
        <v>635192.92000000004</v>
      </c>
      <c r="H40" s="32">
        <f t="shared" si="0"/>
        <v>392266.04000000004</v>
      </c>
      <c r="I40" s="32">
        <f t="shared" si="1"/>
        <v>538455.81000000006</v>
      </c>
      <c r="J40" s="32">
        <v>917713.39</v>
      </c>
      <c r="K40" s="32">
        <v>1070953.5900000001</v>
      </c>
      <c r="L40" s="32">
        <f t="shared" si="2"/>
        <v>431691.38</v>
      </c>
      <c r="M40" s="32">
        <f t="shared" si="3"/>
        <v>435760.67000000004</v>
      </c>
      <c r="N40" s="32">
        <v>1311375.96</v>
      </c>
      <c r="O40" s="32">
        <v>1277679.1200000001</v>
      </c>
      <c r="P40" s="32">
        <f t="shared" si="4"/>
        <v>393662.56999999995</v>
      </c>
      <c r="Q40" s="32">
        <f t="shared" si="5"/>
        <v>206725.53000000003</v>
      </c>
      <c r="R40" s="32">
        <v>1733721.28</v>
      </c>
      <c r="S40" s="32">
        <v>1737196.09</v>
      </c>
      <c r="T40" s="32">
        <f t="shared" si="6"/>
        <v>422345.32000000007</v>
      </c>
      <c r="U40" s="32">
        <f t="shared" si="7"/>
        <v>459516.97</v>
      </c>
      <c r="V40" s="32">
        <v>2289221.13</v>
      </c>
      <c r="W40" s="32">
        <v>2277575.86</v>
      </c>
      <c r="X40" s="32">
        <f t="shared" si="11"/>
        <v>555499.84999999986</v>
      </c>
      <c r="Y40" s="32">
        <f t="shared" si="14"/>
        <v>540379.76999999979</v>
      </c>
      <c r="Z40" s="32">
        <f t="shared" si="12"/>
        <v>2289221.13</v>
      </c>
      <c r="AA40" s="32">
        <f t="shared" si="13"/>
        <v>2277575.86</v>
      </c>
      <c r="AB40" s="36">
        <f t="shared" si="8"/>
        <v>-0.50870009224491208</v>
      </c>
      <c r="AC40" s="36">
        <f t="shared" si="9"/>
        <v>49.801061367600703</v>
      </c>
      <c r="AD40" s="36">
        <f t="shared" si="10"/>
        <v>26.464976295607713</v>
      </c>
      <c r="AE40" s="32">
        <v>8606000</v>
      </c>
    </row>
    <row r="41" spans="1:31" ht="27.95" customHeight="1" x14ac:dyDescent="0.2">
      <c r="A41" s="31" t="s">
        <v>41</v>
      </c>
      <c r="B41" s="32">
        <v>927654.54</v>
      </c>
      <c r="C41" s="32">
        <v>0</v>
      </c>
      <c r="D41" s="32">
        <v>87540.32</v>
      </c>
      <c r="E41" s="32">
        <v>82000</v>
      </c>
      <c r="F41" s="32">
        <v>162500</v>
      </c>
      <c r="G41" s="32">
        <v>134745.37</v>
      </c>
      <c r="H41" s="32">
        <f t="shared" si="0"/>
        <v>74959.679999999993</v>
      </c>
      <c r="I41" s="32">
        <f t="shared" si="1"/>
        <v>52745.369999999995</v>
      </c>
      <c r="J41" s="32">
        <v>251250</v>
      </c>
      <c r="K41" s="32">
        <v>196745.37</v>
      </c>
      <c r="L41" s="32">
        <f t="shared" si="2"/>
        <v>88750</v>
      </c>
      <c r="M41" s="32">
        <f t="shared" si="3"/>
        <v>62000</v>
      </c>
      <c r="N41" s="32">
        <v>310000</v>
      </c>
      <c r="O41" s="32">
        <v>234745.37</v>
      </c>
      <c r="P41" s="32">
        <f t="shared" si="4"/>
        <v>58750</v>
      </c>
      <c r="Q41" s="32">
        <f t="shared" si="5"/>
        <v>38000</v>
      </c>
      <c r="R41" s="32">
        <v>392000</v>
      </c>
      <c r="S41" s="32">
        <v>269345.37</v>
      </c>
      <c r="T41" s="32">
        <f t="shared" si="6"/>
        <v>82000</v>
      </c>
      <c r="U41" s="32">
        <f t="shared" si="7"/>
        <v>34600</v>
      </c>
      <c r="V41" s="32">
        <v>474000</v>
      </c>
      <c r="W41" s="32">
        <v>303945.37</v>
      </c>
      <c r="X41" s="32">
        <f t="shared" si="11"/>
        <v>82000</v>
      </c>
      <c r="Y41" s="32">
        <f t="shared" si="14"/>
        <v>34600</v>
      </c>
      <c r="Z41" s="32">
        <f t="shared" si="12"/>
        <v>474000</v>
      </c>
      <c r="AA41" s="32">
        <f t="shared" si="13"/>
        <v>303945.37</v>
      </c>
      <c r="AB41" s="36">
        <f t="shared" si="8"/>
        <v>-35.876504219409284</v>
      </c>
      <c r="AC41" s="36">
        <f t="shared" si="9"/>
        <v>51.096607579800121</v>
      </c>
      <c r="AD41" s="36">
        <f t="shared" si="10"/>
        <v>0</v>
      </c>
      <c r="AE41" s="32">
        <v>0</v>
      </c>
    </row>
    <row r="42" spans="1:31" ht="27.95" customHeight="1" x14ac:dyDescent="0.2">
      <c r="A42" s="31" t="s">
        <v>42</v>
      </c>
      <c r="B42" s="32">
        <v>0</v>
      </c>
      <c r="C42" s="32">
        <v>142000</v>
      </c>
      <c r="D42" s="32">
        <v>0</v>
      </c>
      <c r="E42" s="32">
        <v>0</v>
      </c>
      <c r="F42" s="32">
        <v>0</v>
      </c>
      <c r="G42" s="32">
        <v>0</v>
      </c>
      <c r="H42" s="32">
        <f t="shared" si="0"/>
        <v>0</v>
      </c>
      <c r="I42" s="32">
        <f t="shared" si="1"/>
        <v>0</v>
      </c>
      <c r="J42" s="32">
        <v>0</v>
      </c>
      <c r="K42" s="32">
        <v>0</v>
      </c>
      <c r="L42" s="32">
        <f t="shared" si="2"/>
        <v>0</v>
      </c>
      <c r="M42" s="32">
        <f t="shared" si="3"/>
        <v>0</v>
      </c>
      <c r="N42" s="32">
        <v>0</v>
      </c>
      <c r="O42" s="32">
        <v>0</v>
      </c>
      <c r="P42" s="32">
        <f t="shared" si="4"/>
        <v>0</v>
      </c>
      <c r="Q42" s="32">
        <f t="shared" si="5"/>
        <v>0</v>
      </c>
      <c r="R42" s="32">
        <v>0</v>
      </c>
      <c r="S42" s="32">
        <v>0</v>
      </c>
      <c r="T42" s="32">
        <f t="shared" si="6"/>
        <v>0</v>
      </c>
      <c r="U42" s="32">
        <f t="shared" si="7"/>
        <v>0</v>
      </c>
      <c r="V42" s="32">
        <v>0</v>
      </c>
      <c r="W42" s="32">
        <v>0</v>
      </c>
      <c r="X42" s="32">
        <f t="shared" si="11"/>
        <v>0</v>
      </c>
      <c r="Y42" s="32">
        <f t="shared" si="14"/>
        <v>0</v>
      </c>
      <c r="Z42" s="32">
        <f t="shared" si="12"/>
        <v>0</v>
      </c>
      <c r="AA42" s="32">
        <f t="shared" si="13"/>
        <v>0</v>
      </c>
      <c r="AB42" s="36">
        <f t="shared" si="8"/>
        <v>0</v>
      </c>
      <c r="AC42" s="36">
        <f t="shared" si="9"/>
        <v>0</v>
      </c>
      <c r="AD42" s="36">
        <f t="shared" si="10"/>
        <v>0</v>
      </c>
      <c r="AE42" s="32">
        <v>0</v>
      </c>
    </row>
    <row r="43" spans="1:31" ht="26.1" customHeight="1" x14ac:dyDescent="0.2">
      <c r="A43" s="29" t="s">
        <v>43</v>
      </c>
      <c r="B43" s="30">
        <v>190906650.44999999</v>
      </c>
      <c r="C43" s="30">
        <v>297961000</v>
      </c>
      <c r="D43" s="30">
        <v>0</v>
      </c>
      <c r="E43" s="30">
        <v>0</v>
      </c>
      <c r="F43" s="30">
        <v>736699.4</v>
      </c>
      <c r="G43" s="30">
        <v>1060075.2</v>
      </c>
      <c r="H43" s="30">
        <f t="shared" si="0"/>
        <v>736699.4</v>
      </c>
      <c r="I43" s="30">
        <f t="shared" si="1"/>
        <v>1060075.2</v>
      </c>
      <c r="J43" s="30">
        <v>2347933.2000000002</v>
      </c>
      <c r="K43" s="30">
        <v>6930170.6500000004</v>
      </c>
      <c r="L43" s="30">
        <f t="shared" si="2"/>
        <v>1611233.8000000003</v>
      </c>
      <c r="M43" s="30">
        <f t="shared" si="3"/>
        <v>5870095.4500000002</v>
      </c>
      <c r="N43" s="30">
        <v>6272743.1099999994</v>
      </c>
      <c r="O43" s="30">
        <v>18608141.890000001</v>
      </c>
      <c r="P43" s="30">
        <f t="shared" si="4"/>
        <v>3924809.9099999992</v>
      </c>
      <c r="Q43" s="30">
        <f t="shared" si="5"/>
        <v>11677971.24</v>
      </c>
      <c r="R43" s="30">
        <v>8564092.3300000001</v>
      </c>
      <c r="S43" s="30">
        <v>38359345.200000003</v>
      </c>
      <c r="T43" s="30">
        <f t="shared" si="6"/>
        <v>2291349.2200000007</v>
      </c>
      <c r="U43" s="30">
        <f t="shared" si="7"/>
        <v>19751203.310000002</v>
      </c>
      <c r="V43" s="30">
        <v>13880681.729999999</v>
      </c>
      <c r="W43" s="30">
        <f>SUM(W44:W49)</f>
        <v>56594124.290000007</v>
      </c>
      <c r="X43" s="30">
        <f t="shared" si="11"/>
        <v>5316589.3999999985</v>
      </c>
      <c r="Y43" s="30">
        <f>SUM(Y44:Y49)</f>
        <v>16249987.220000004</v>
      </c>
      <c r="Z43" s="30">
        <f t="shared" si="12"/>
        <v>13880681.729999999</v>
      </c>
      <c r="AA43" s="30">
        <f t="shared" si="13"/>
        <v>54609332.420000009</v>
      </c>
      <c r="AB43" s="35">
        <f t="shared" si="8"/>
        <v>293.41967118210135</v>
      </c>
      <c r="AC43" s="35">
        <f t="shared" si="9"/>
        <v>7.2709262339896652</v>
      </c>
      <c r="AD43" s="35">
        <f t="shared" si="10"/>
        <v>18.327677924292107</v>
      </c>
      <c r="AE43" s="30">
        <f>SUM(AE44:AE49)</f>
        <v>352165000</v>
      </c>
    </row>
    <row r="44" spans="1:31" ht="26.1" customHeight="1" x14ac:dyDescent="0.2">
      <c r="A44" s="31" t="s">
        <v>44</v>
      </c>
      <c r="B44" s="32">
        <v>46486918.539999999</v>
      </c>
      <c r="C44" s="32">
        <v>65364000</v>
      </c>
      <c r="D44" s="32">
        <v>0</v>
      </c>
      <c r="E44" s="32">
        <v>0</v>
      </c>
      <c r="F44" s="32">
        <v>0</v>
      </c>
      <c r="G44" s="32">
        <v>0</v>
      </c>
      <c r="H44" s="32">
        <f t="shared" si="0"/>
        <v>0</v>
      </c>
      <c r="I44" s="32">
        <f t="shared" si="1"/>
        <v>0</v>
      </c>
      <c r="J44" s="32">
        <v>370000</v>
      </c>
      <c r="K44" s="32">
        <v>0</v>
      </c>
      <c r="L44" s="32">
        <f t="shared" si="2"/>
        <v>370000</v>
      </c>
      <c r="M44" s="32">
        <f t="shared" si="3"/>
        <v>0</v>
      </c>
      <c r="N44" s="32">
        <v>2839839.75</v>
      </c>
      <c r="O44" s="32">
        <v>872633.73</v>
      </c>
      <c r="P44" s="32">
        <f t="shared" si="4"/>
        <v>2469839.75</v>
      </c>
      <c r="Q44" s="32">
        <f t="shared" si="5"/>
        <v>872633.73</v>
      </c>
      <c r="R44" s="32">
        <v>5010024.97</v>
      </c>
      <c r="S44" s="32">
        <v>4218055.0999999996</v>
      </c>
      <c r="T44" s="32">
        <f t="shared" si="6"/>
        <v>2170185.2199999997</v>
      </c>
      <c r="U44" s="32">
        <f t="shared" si="7"/>
        <v>3345421.3699999996</v>
      </c>
      <c r="V44" s="32">
        <v>7819508.2699999996</v>
      </c>
      <c r="W44" s="32">
        <f>4218055.1+5267844.27</f>
        <v>9485899.3699999992</v>
      </c>
      <c r="X44" s="32">
        <f t="shared" si="11"/>
        <v>2809483.3</v>
      </c>
      <c r="Y44" s="32">
        <v>3283052.4</v>
      </c>
      <c r="Z44" s="32">
        <f t="shared" si="12"/>
        <v>7819508.2699999996</v>
      </c>
      <c r="AA44" s="32">
        <f t="shared" si="13"/>
        <v>7501107.5</v>
      </c>
      <c r="AB44" s="36">
        <f t="shared" si="8"/>
        <v>-4.0718771437529231</v>
      </c>
      <c r="AC44" s="36">
        <f t="shared" si="9"/>
        <v>16.820878895794412</v>
      </c>
      <c r="AD44" s="36">
        <f t="shared" si="10"/>
        <v>11.475900342696285</v>
      </c>
      <c r="AE44" s="32">
        <v>65364000</v>
      </c>
    </row>
    <row r="45" spans="1:31" ht="26.1" customHeight="1" x14ac:dyDescent="0.2">
      <c r="A45" s="31" t="s">
        <v>53</v>
      </c>
      <c r="B45" s="32">
        <v>4333682.32</v>
      </c>
      <c r="C45" s="32">
        <v>7850000</v>
      </c>
      <c r="D45" s="32">
        <v>0</v>
      </c>
      <c r="E45" s="32">
        <v>0</v>
      </c>
      <c r="F45" s="32">
        <v>0</v>
      </c>
      <c r="G45" s="32">
        <v>204000</v>
      </c>
      <c r="H45" s="32">
        <f t="shared" si="0"/>
        <v>0</v>
      </c>
      <c r="I45" s="32">
        <f t="shared" si="1"/>
        <v>204000</v>
      </c>
      <c r="J45" s="32">
        <v>102000</v>
      </c>
      <c r="K45" s="32">
        <v>412333.01</v>
      </c>
      <c r="L45" s="32">
        <f t="shared" si="2"/>
        <v>102000</v>
      </c>
      <c r="M45" s="32">
        <f t="shared" si="3"/>
        <v>208333.01</v>
      </c>
      <c r="N45" s="32">
        <v>570000</v>
      </c>
      <c r="O45" s="32">
        <v>661466.02</v>
      </c>
      <c r="P45" s="32">
        <f t="shared" si="4"/>
        <v>468000</v>
      </c>
      <c r="Q45" s="32">
        <f t="shared" si="5"/>
        <v>249133.01</v>
      </c>
      <c r="R45" s="32">
        <v>570000</v>
      </c>
      <c r="S45" s="32">
        <v>1142132.04</v>
      </c>
      <c r="T45" s="32">
        <f t="shared" si="6"/>
        <v>0</v>
      </c>
      <c r="U45" s="32">
        <f t="shared" si="7"/>
        <v>480666.02</v>
      </c>
      <c r="V45" s="32">
        <v>672000</v>
      </c>
      <c r="W45" s="32">
        <v>1692992.04</v>
      </c>
      <c r="X45" s="32">
        <f t="shared" si="11"/>
        <v>102000</v>
      </c>
      <c r="Y45" s="32">
        <f t="shared" si="14"/>
        <v>550860</v>
      </c>
      <c r="Z45" s="32">
        <f t="shared" si="12"/>
        <v>672000</v>
      </c>
      <c r="AA45" s="32">
        <f t="shared" si="13"/>
        <v>1692992.04</v>
      </c>
      <c r="AB45" s="36">
        <f t="shared" si="8"/>
        <v>151.93333928571428</v>
      </c>
      <c r="AC45" s="36">
        <f t="shared" si="9"/>
        <v>15.5064434903018</v>
      </c>
      <c r="AD45" s="36">
        <f t="shared" si="10"/>
        <v>21.566777579617835</v>
      </c>
      <c r="AE45" s="32">
        <v>9054000</v>
      </c>
    </row>
    <row r="46" spans="1:31" ht="27.95" customHeight="1" x14ac:dyDescent="0.2">
      <c r="A46" s="31" t="s">
        <v>45</v>
      </c>
      <c r="B46" s="32">
        <v>399004.31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f t="shared" si="0"/>
        <v>0</v>
      </c>
      <c r="I46" s="32">
        <f t="shared" si="1"/>
        <v>0</v>
      </c>
      <c r="J46" s="32">
        <v>0</v>
      </c>
      <c r="K46" s="32">
        <v>0</v>
      </c>
      <c r="L46" s="32">
        <f t="shared" si="2"/>
        <v>0</v>
      </c>
      <c r="M46" s="32">
        <f t="shared" si="3"/>
        <v>0</v>
      </c>
      <c r="N46" s="32">
        <v>0</v>
      </c>
      <c r="O46" s="32">
        <v>0</v>
      </c>
      <c r="P46" s="32">
        <f t="shared" si="4"/>
        <v>0</v>
      </c>
      <c r="Q46" s="32">
        <f t="shared" si="5"/>
        <v>0</v>
      </c>
      <c r="R46" s="32">
        <v>0</v>
      </c>
      <c r="S46" s="32">
        <v>0</v>
      </c>
      <c r="T46" s="32">
        <f t="shared" si="6"/>
        <v>0</v>
      </c>
      <c r="U46" s="32">
        <f t="shared" si="7"/>
        <v>0</v>
      </c>
      <c r="V46" s="32">
        <v>0</v>
      </c>
      <c r="W46" s="32">
        <v>0</v>
      </c>
      <c r="X46" s="32">
        <f t="shared" si="11"/>
        <v>0</v>
      </c>
      <c r="Y46" s="32">
        <f t="shared" si="14"/>
        <v>0</v>
      </c>
      <c r="Z46" s="32">
        <f t="shared" si="12"/>
        <v>0</v>
      </c>
      <c r="AA46" s="32">
        <f t="shared" si="13"/>
        <v>0</v>
      </c>
      <c r="AB46" s="36">
        <f t="shared" si="8"/>
        <v>0</v>
      </c>
      <c r="AC46" s="36">
        <f t="shared" si="9"/>
        <v>0</v>
      </c>
      <c r="AD46" s="36">
        <f t="shared" si="10"/>
        <v>0</v>
      </c>
      <c r="AE46" s="32">
        <v>0</v>
      </c>
    </row>
    <row r="47" spans="1:31" ht="27.95" customHeight="1" x14ac:dyDescent="0.2">
      <c r="A47" s="31" t="s">
        <v>46</v>
      </c>
      <c r="B47" s="32">
        <v>92434244.079999998</v>
      </c>
      <c r="C47" s="32">
        <v>168647000</v>
      </c>
      <c r="D47" s="32">
        <v>0</v>
      </c>
      <c r="E47" s="32">
        <v>0</v>
      </c>
      <c r="F47" s="32">
        <v>0</v>
      </c>
      <c r="G47" s="32">
        <v>318427.2</v>
      </c>
      <c r="H47" s="32">
        <f t="shared" si="0"/>
        <v>0</v>
      </c>
      <c r="I47" s="32">
        <f t="shared" si="1"/>
        <v>318427.2</v>
      </c>
      <c r="J47" s="32">
        <v>0</v>
      </c>
      <c r="K47" s="32">
        <v>1039255.2</v>
      </c>
      <c r="L47" s="32">
        <f t="shared" si="2"/>
        <v>0</v>
      </c>
      <c r="M47" s="32">
        <f t="shared" si="3"/>
        <v>720828</v>
      </c>
      <c r="N47" s="32">
        <v>0</v>
      </c>
      <c r="O47" s="32">
        <v>11330211.699999999</v>
      </c>
      <c r="P47" s="32">
        <f t="shared" si="4"/>
        <v>0</v>
      </c>
      <c r="Q47" s="32">
        <f t="shared" si="5"/>
        <v>10290956.5</v>
      </c>
      <c r="R47" s="32">
        <v>0</v>
      </c>
      <c r="S47" s="32">
        <v>22244772.449999999</v>
      </c>
      <c r="T47" s="32">
        <f t="shared" si="6"/>
        <v>0</v>
      </c>
      <c r="U47" s="32">
        <f t="shared" si="7"/>
        <v>10914560.75</v>
      </c>
      <c r="V47" s="32">
        <v>2163359.86</v>
      </c>
      <c r="W47" s="32">
        <v>34459451.270000003</v>
      </c>
      <c r="X47" s="32">
        <f t="shared" si="11"/>
        <v>2163359.86</v>
      </c>
      <c r="Y47" s="32">
        <f t="shared" si="14"/>
        <v>12214678.820000004</v>
      </c>
      <c r="Z47" s="32">
        <f t="shared" si="12"/>
        <v>2163359.86</v>
      </c>
      <c r="AA47" s="32">
        <f t="shared" si="13"/>
        <v>34459451.270000003</v>
      </c>
      <c r="AB47" s="36">
        <f t="shared" si="8"/>
        <v>1492.8672759048052</v>
      </c>
      <c r="AC47" s="36">
        <f t="shared" si="9"/>
        <v>2.3404311697812501</v>
      </c>
      <c r="AD47" s="36">
        <f t="shared" si="10"/>
        <v>20.432887196333173</v>
      </c>
      <c r="AE47" s="32">
        <v>211647000</v>
      </c>
    </row>
    <row r="48" spans="1:31" ht="27.95" customHeight="1" x14ac:dyDescent="0.2">
      <c r="A48" s="31" t="s">
        <v>47</v>
      </c>
      <c r="B48" s="32">
        <v>4626573.3499999996</v>
      </c>
      <c r="C48" s="32">
        <v>1100000</v>
      </c>
      <c r="D48" s="32">
        <v>0</v>
      </c>
      <c r="E48" s="32">
        <v>0</v>
      </c>
      <c r="F48" s="32">
        <v>0</v>
      </c>
      <c r="G48" s="32">
        <v>0</v>
      </c>
      <c r="H48" s="32">
        <f t="shared" si="0"/>
        <v>0</v>
      </c>
      <c r="I48" s="32">
        <f t="shared" si="1"/>
        <v>0</v>
      </c>
      <c r="J48" s="32">
        <v>113523</v>
      </c>
      <c r="K48" s="32">
        <v>0</v>
      </c>
      <c r="L48" s="32">
        <f t="shared" si="2"/>
        <v>113523</v>
      </c>
      <c r="M48" s="32">
        <f t="shared" si="3"/>
        <v>0</v>
      </c>
      <c r="N48" s="32">
        <v>657453</v>
      </c>
      <c r="O48" s="32">
        <v>0</v>
      </c>
      <c r="P48" s="32">
        <f t="shared" si="4"/>
        <v>543930</v>
      </c>
      <c r="Q48" s="32">
        <f t="shared" si="5"/>
        <v>0</v>
      </c>
      <c r="R48" s="32">
        <v>778617</v>
      </c>
      <c r="S48" s="32">
        <v>0</v>
      </c>
      <c r="T48" s="32">
        <f t="shared" si="6"/>
        <v>121164</v>
      </c>
      <c r="U48" s="32">
        <f t="shared" si="7"/>
        <v>0</v>
      </c>
      <c r="V48" s="32">
        <v>778617</v>
      </c>
      <c r="W48" s="32">
        <v>9948</v>
      </c>
      <c r="X48" s="32">
        <f t="shared" si="11"/>
        <v>0</v>
      </c>
      <c r="Y48" s="32">
        <f t="shared" si="14"/>
        <v>9948</v>
      </c>
      <c r="Z48" s="32">
        <f t="shared" si="12"/>
        <v>778617</v>
      </c>
      <c r="AA48" s="32">
        <f t="shared" si="13"/>
        <v>9948</v>
      </c>
      <c r="AB48" s="36">
        <f t="shared" si="8"/>
        <v>-98.722350012907498</v>
      </c>
      <c r="AC48" s="36">
        <f t="shared" si="9"/>
        <v>16.829237128597562</v>
      </c>
      <c r="AD48" s="36">
        <f t="shared" si="10"/>
        <v>0.90436363636363626</v>
      </c>
      <c r="AE48" s="32">
        <v>1100000</v>
      </c>
    </row>
    <row r="49" spans="1:31" ht="27.95" customHeight="1" x14ac:dyDescent="0.2">
      <c r="A49" s="31" t="s">
        <v>48</v>
      </c>
      <c r="B49" s="32">
        <v>42626227.850000001</v>
      </c>
      <c r="C49" s="32">
        <v>55000000</v>
      </c>
      <c r="D49" s="32">
        <v>0</v>
      </c>
      <c r="E49" s="32">
        <v>0</v>
      </c>
      <c r="F49" s="32">
        <v>736699.4</v>
      </c>
      <c r="G49" s="32">
        <v>537648</v>
      </c>
      <c r="H49" s="32">
        <f t="shared" si="0"/>
        <v>736699.4</v>
      </c>
      <c r="I49" s="32">
        <f t="shared" si="1"/>
        <v>537648</v>
      </c>
      <c r="J49" s="32">
        <v>1762410.2</v>
      </c>
      <c r="K49" s="32">
        <v>5478582.4400000004</v>
      </c>
      <c r="L49" s="32">
        <f t="shared" si="2"/>
        <v>1025710.7999999999</v>
      </c>
      <c r="M49" s="32">
        <f t="shared" si="3"/>
        <v>4940934.4400000004</v>
      </c>
      <c r="N49" s="32">
        <v>2205450.36</v>
      </c>
      <c r="O49" s="32">
        <v>5743830.4400000004</v>
      </c>
      <c r="P49" s="32">
        <f t="shared" si="4"/>
        <v>443040.15999999992</v>
      </c>
      <c r="Q49" s="32">
        <f t="shared" si="5"/>
        <v>265248</v>
      </c>
      <c r="R49" s="32">
        <v>2205450.36</v>
      </c>
      <c r="S49" s="32">
        <v>10754385.609999999</v>
      </c>
      <c r="T49" s="32">
        <f t="shared" si="6"/>
        <v>0</v>
      </c>
      <c r="U49" s="32">
        <f t="shared" si="7"/>
        <v>5010555.169999999</v>
      </c>
      <c r="V49" s="32">
        <v>2447196.6</v>
      </c>
      <c r="W49" s="32">
        <v>10945833.609999999</v>
      </c>
      <c r="X49" s="32">
        <f t="shared" si="11"/>
        <v>241746.24000000022</v>
      </c>
      <c r="Y49" s="32">
        <f t="shared" si="14"/>
        <v>191448</v>
      </c>
      <c r="Z49" s="32">
        <f t="shared" si="12"/>
        <v>2447196.6</v>
      </c>
      <c r="AA49" s="32">
        <f t="shared" si="13"/>
        <v>10945833.609999999</v>
      </c>
      <c r="AB49" s="36">
        <f t="shared" si="8"/>
        <v>347.28051722530176</v>
      </c>
      <c r="AC49" s="36">
        <f t="shared" si="9"/>
        <v>5.7410583188631836</v>
      </c>
      <c r="AD49" s="36">
        <f t="shared" si="10"/>
        <v>19.901515654545456</v>
      </c>
      <c r="AE49" s="32">
        <v>65000000</v>
      </c>
    </row>
  </sheetData>
  <mergeCells count="20">
    <mergeCell ref="AB14:AB15"/>
    <mergeCell ref="L14:M14"/>
    <mergeCell ref="P14:Q14"/>
    <mergeCell ref="T14:U14"/>
    <mergeCell ref="A14:A15"/>
    <mergeCell ref="A11:AE11"/>
    <mergeCell ref="B14:B15"/>
    <mergeCell ref="C14:C15"/>
    <mergeCell ref="D14:E14"/>
    <mergeCell ref="F14:G14"/>
    <mergeCell ref="AE14:AE15"/>
    <mergeCell ref="H14:I14"/>
    <mergeCell ref="J14:K14"/>
    <mergeCell ref="N14:O14"/>
    <mergeCell ref="R14:S14"/>
    <mergeCell ref="B13:Q13"/>
    <mergeCell ref="AC14:AD14"/>
    <mergeCell ref="X14:Y14"/>
    <mergeCell ref="V14:W14"/>
    <mergeCell ref="Z14:AA14"/>
  </mergeCells>
  <printOptions horizontalCentered="1" verticalCentered="1"/>
  <pageMargins left="0" right="0" top="0" bottom="0" header="0" footer="0"/>
  <pageSetup paperSize="9" scale="43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7</vt:i4>
      </vt:variant>
    </vt:vector>
  </HeadingPairs>
  <TitlesOfParts>
    <vt:vector size="8" baseType="lpstr">
      <vt:lpstr>Sayfa1</vt:lpstr>
      <vt:lpstr>BaslaSatir</vt:lpstr>
      <vt:lpstr>ButceYil</vt:lpstr>
      <vt:lpstr>FormatSatir</vt:lpstr>
      <vt:lpstr>KurAd</vt:lpstr>
      <vt:lpstr>KurKod</vt:lpstr>
      <vt:lpstr>ToplamFormatSatir</vt:lpstr>
      <vt:lpstr>ToplamSatir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Şükriye Aslan</cp:lastModifiedBy>
  <cp:lastPrinted>2025-07-17T10:18:18Z</cp:lastPrinted>
  <dcterms:created xsi:type="dcterms:W3CDTF">2021-05-12T10:51:16Z</dcterms:created>
  <dcterms:modified xsi:type="dcterms:W3CDTF">2025-07-28T11:35:16Z</dcterms:modified>
</cp:coreProperties>
</file>